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Z:\Vermietung\Preisrechner\"/>
    </mc:Choice>
  </mc:AlternateContent>
  <bookViews>
    <workbookView xWindow="0" yWindow="0" windowWidth="30720" windowHeight="13410"/>
  </bookViews>
  <sheets>
    <sheet name="Preisliste" sheetId="1" r:id="rId1"/>
  </sheets>
  <definedNames>
    <definedName name="_xlnm.Print_Area" localSheetId="0">Preisliste!$G$1:$K$33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3" i="1"/>
  <c r="E14" i="1"/>
  <c r="D8" i="1"/>
  <c r="D9" i="1"/>
  <c r="D10" i="1"/>
  <c r="D11" i="1"/>
  <c r="D13" i="1"/>
  <c r="D14" i="1"/>
  <c r="C8" i="1"/>
  <c r="C9" i="1"/>
  <c r="C10" i="1"/>
  <c r="C11" i="1"/>
  <c r="C13" i="1"/>
  <c r="C14" i="1"/>
  <c r="B13" i="1"/>
  <c r="B14" i="1"/>
  <c r="A12" i="1"/>
  <c r="A13" i="1"/>
  <c r="A14" i="1"/>
  <c r="B8" i="1"/>
  <c r="B9" i="1"/>
  <c r="B10" i="1"/>
  <c r="B11" i="1"/>
  <c r="G30" i="1"/>
  <c r="I22" i="1"/>
  <c r="I23" i="1"/>
  <c r="I24" i="1"/>
  <c r="I25" i="1"/>
  <c r="I26" i="1"/>
  <c r="I27" i="1"/>
  <c r="B12" i="1" s="1"/>
  <c r="I28" i="1"/>
  <c r="I29" i="1"/>
  <c r="I21" i="1"/>
  <c r="C7" i="1" s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B187" i="1"/>
  <c r="B191" i="1"/>
  <c r="B190" i="1"/>
  <c r="B189" i="1"/>
  <c r="B188" i="1"/>
  <c r="B186" i="1"/>
  <c r="B185" i="1"/>
  <c r="B184" i="1"/>
  <c r="B183" i="1"/>
  <c r="B182" i="1"/>
  <c r="B181" i="1"/>
  <c r="B180" i="1"/>
  <c r="B179" i="1"/>
  <c r="B173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59" i="1"/>
  <c r="B163" i="1"/>
  <c r="B162" i="1"/>
  <c r="B161" i="1"/>
  <c r="B160" i="1"/>
  <c r="B158" i="1"/>
  <c r="B157" i="1"/>
  <c r="B156" i="1"/>
  <c r="B155" i="1"/>
  <c r="B154" i="1"/>
  <c r="B153" i="1"/>
  <c r="B152" i="1"/>
  <c r="B151" i="1"/>
  <c r="B145" i="1"/>
  <c r="B149" i="1"/>
  <c r="B148" i="1"/>
  <c r="B147" i="1"/>
  <c r="B146" i="1"/>
  <c r="B144" i="1"/>
  <c r="B143" i="1"/>
  <c r="B142" i="1"/>
  <c r="B141" i="1"/>
  <c r="B140" i="1"/>
  <c r="B139" i="1"/>
  <c r="B138" i="1"/>
  <c r="B137" i="1"/>
  <c r="B131" i="1"/>
  <c r="B135" i="1"/>
  <c r="B134" i="1"/>
  <c r="B133" i="1"/>
  <c r="B132" i="1"/>
  <c r="B130" i="1"/>
  <c r="B129" i="1"/>
  <c r="B128" i="1"/>
  <c r="B127" i="1"/>
  <c r="B126" i="1"/>
  <c r="B125" i="1"/>
  <c r="B124" i="1"/>
  <c r="B123" i="1"/>
  <c r="B117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89" i="1"/>
  <c r="A8" i="1"/>
  <c r="B121" i="1"/>
  <c r="B120" i="1"/>
  <c r="B119" i="1"/>
  <c r="B118" i="1"/>
  <c r="B116" i="1"/>
  <c r="B115" i="1"/>
  <c r="B114" i="1"/>
  <c r="B113" i="1"/>
  <c r="B112" i="1"/>
  <c r="B111" i="1"/>
  <c r="B110" i="1"/>
  <c r="B109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C35" i="1"/>
  <c r="C36" i="1"/>
  <c r="C37" i="1"/>
  <c r="C26" i="1"/>
  <c r="C27" i="1"/>
  <c r="C28" i="1"/>
  <c r="C29" i="1"/>
  <c r="C30" i="1"/>
  <c r="C31" i="1"/>
  <c r="C32" i="1"/>
  <c r="C33" i="1"/>
  <c r="C34" i="1"/>
  <c r="C25" i="1"/>
  <c r="B85" i="1"/>
  <c r="B84" i="1"/>
  <c r="B83" i="1"/>
  <c r="B82" i="1"/>
  <c r="B81" i="1"/>
  <c r="B86" i="1"/>
  <c r="B87" i="1"/>
  <c r="B88" i="1"/>
  <c r="B90" i="1"/>
  <c r="B91" i="1"/>
  <c r="B93" i="1"/>
  <c r="B92" i="1"/>
  <c r="A9" i="1"/>
  <c r="A10" i="1"/>
  <c r="A11" i="1"/>
  <c r="E3" i="1"/>
  <c r="D6" i="1"/>
  <c r="B5" i="1"/>
  <c r="D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K25" i="1" l="1"/>
  <c r="K24" i="1"/>
  <c r="K29" i="1"/>
  <c r="K26" i="1"/>
  <c r="K27" i="1"/>
  <c r="K23" i="1"/>
  <c r="K28" i="1"/>
  <c r="K22" i="1"/>
  <c r="C12" i="1"/>
  <c r="E12" i="1"/>
  <c r="D12" i="1"/>
  <c r="B7" i="1"/>
  <c r="D7" i="1"/>
  <c r="E7" i="1"/>
  <c r="A7" i="1"/>
  <c r="A3" i="1"/>
  <c r="K21" i="1"/>
  <c r="D25" i="1"/>
  <c r="D3" i="1"/>
  <c r="A4" i="1"/>
  <c r="E5" i="1"/>
  <c r="E4" i="1"/>
  <c r="A6" i="1"/>
  <c r="A5" i="1"/>
  <c r="B4" i="1"/>
  <c r="D5" i="1"/>
  <c r="E6" i="1"/>
  <c r="C6" i="1"/>
  <c r="B6" i="1"/>
  <c r="C3" i="1"/>
  <c r="C5" i="1"/>
  <c r="C4" i="1"/>
  <c r="B3" i="1"/>
  <c r="B15" i="1" l="1"/>
  <c r="B21" i="1" s="1"/>
  <c r="A15" i="1"/>
  <c r="A21" i="1" s="1"/>
  <c r="D15" i="1"/>
  <c r="D21" i="1" s="1"/>
  <c r="E15" i="1"/>
  <c r="E21" i="1" s="1"/>
  <c r="C15" i="1"/>
  <c r="C21" i="1" s="1"/>
  <c r="G31" i="1"/>
  <c r="C22" i="1" l="1"/>
  <c r="B79" i="1"/>
  <c r="B78" i="1"/>
  <c r="B77" i="1"/>
  <c r="B76" i="1"/>
  <c r="B73" i="1"/>
  <c r="B74" i="1"/>
  <c r="B75" i="1"/>
  <c r="B72" i="1"/>
  <c r="B71" i="1"/>
  <c r="B70" i="1"/>
  <c r="B69" i="1"/>
  <c r="B68" i="1"/>
  <c r="B67" i="1"/>
  <c r="B2" i="1"/>
  <c r="K20" i="1" l="1"/>
  <c r="A2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K19" i="1" s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K18" i="1" s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K17" i="1" l="1"/>
  <c r="K31" i="1"/>
  <c r="K33" i="1" l="1"/>
</calcChain>
</file>

<file path=xl/sharedStrings.xml><?xml version="1.0" encoding="utf-8"?>
<sst xmlns="http://schemas.openxmlformats.org/spreadsheetml/2006/main" count="32" uniqueCount="26">
  <si>
    <t xml:space="preserve">Preis </t>
  </si>
  <si>
    <t>Insgesamt:</t>
  </si>
  <si>
    <t>Bezeichnung</t>
  </si>
  <si>
    <t>Preis / 1 Std.
netto</t>
  </si>
  <si>
    <t>Preis / bis 3 Std.
netto</t>
  </si>
  <si>
    <t>Preis / 3-7 Std.
netto</t>
  </si>
  <si>
    <t>Preis / ab 7 Std.
netto</t>
  </si>
  <si>
    <t>Preisliste</t>
  </si>
  <si>
    <t>Dauer (h)</t>
  </si>
  <si>
    <t>Preisrechner</t>
  </si>
  <si>
    <t>Ich möchte mieten:</t>
  </si>
  <si>
    <t>Sporthalle Alberstr. 27 Komplett</t>
  </si>
  <si>
    <t>Sporthalle Alberstr. 27 -Hallendrittel</t>
  </si>
  <si>
    <t>Spielhalle Wilhelmstr. 124</t>
  </si>
  <si>
    <t>Gymnastikhalle Wilhelmstr. 124</t>
  </si>
  <si>
    <t>Turnhalle Wilhelmstr. 124</t>
  </si>
  <si>
    <t>Schwimmhalle Wilhelmstr. 124</t>
  </si>
  <si>
    <t>Küche Alberstr. 27</t>
  </si>
  <si>
    <t>Hörsaal Wilhelmstr. 124</t>
  </si>
  <si>
    <t>Seminarraum I Wilhelmstr. 124</t>
  </si>
  <si>
    <t>Seminarraum III Wächterstr. 67</t>
  </si>
  <si>
    <t>Seminarraum IV Wilhelmstr. 124</t>
  </si>
  <si>
    <t>Stadion Wilhelmstr. 124</t>
  </si>
  <si>
    <t>Tag</t>
  </si>
  <si>
    <t xml:space="preserve">Küche </t>
  </si>
  <si>
    <t>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</si>
</sst>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0;\-0;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3" borderId="4" xfId="0" applyFill="1" applyBorder="1"/>
    <xf numFmtId="0" fontId="0" fillId="3" borderId="5" xfId="0" applyFill="1" applyBorder="1"/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0" fillId="0" borderId="0" xfId="0" applyBorder="1"/>
    <xf numFmtId="0" fontId="3" fillId="0" borderId="9" xfId="0" applyFont="1" applyBorder="1" applyAlignment="1">
      <alignment vertical="center" wrapText="1"/>
    </xf>
    <xf numFmtId="44" fontId="0" fillId="0" borderId="0" xfId="1" applyFont="1" applyBorder="1"/>
    <xf numFmtId="0" fontId="0" fillId="0" borderId="10" xfId="0" applyBorder="1"/>
    <xf numFmtId="44" fontId="0" fillId="0" borderId="10" xfId="1" applyFont="1" applyBorder="1"/>
    <xf numFmtId="0" fontId="0" fillId="0" borderId="11" xfId="0" applyBorder="1"/>
    <xf numFmtId="0" fontId="0" fillId="0" borderId="12" xfId="0" applyBorder="1"/>
    <xf numFmtId="44" fontId="0" fillId="0" borderId="12" xfId="1" applyFont="1" applyBorder="1"/>
    <xf numFmtId="44" fontId="0" fillId="0" borderId="13" xfId="1" applyFont="1" applyBorder="1"/>
    <xf numFmtId="0" fontId="4" fillId="0" borderId="2" xfId="0" applyFont="1" applyBorder="1"/>
    <xf numFmtId="0" fontId="4" fillId="0" borderId="15" xfId="0" applyFont="1" applyBorder="1"/>
    <xf numFmtId="0" fontId="4" fillId="0" borderId="3" xfId="0" applyFont="1" applyBorder="1"/>
    <xf numFmtId="0" fontId="4" fillId="0" borderId="4" xfId="0" applyFont="1" applyBorder="1"/>
    <xf numFmtId="0" fontId="2" fillId="0" borderId="7" xfId="0" applyFont="1" applyBorder="1" applyAlignment="1">
      <alignment horizontal="center"/>
    </xf>
    <xf numFmtId="44" fontId="0" fillId="0" borderId="6" xfId="1" applyFont="1" applyBorder="1"/>
    <xf numFmtId="44" fontId="0" fillId="0" borderId="14" xfId="1" applyFont="1" applyBorder="1"/>
    <xf numFmtId="44" fontId="0" fillId="0" borderId="0" xfId="0" applyNumberFormat="1" applyBorder="1"/>
    <xf numFmtId="44" fontId="0" fillId="0" borderId="0" xfId="0" applyNumberFormat="1"/>
    <xf numFmtId="44" fontId="0" fillId="0" borderId="6" xfId="0" applyNumberFormat="1" applyBorder="1"/>
    <xf numFmtId="44" fontId="0" fillId="0" borderId="0" xfId="1" applyFont="1" applyFill="1" applyBorder="1"/>
    <xf numFmtId="44" fontId="0" fillId="0" borderId="0" xfId="1" applyFont="1"/>
    <xf numFmtId="0" fontId="4" fillId="0" borderId="0" xfId="0" applyFont="1" applyBorder="1" applyProtection="1">
      <protection locked="0"/>
    </xf>
    <xf numFmtId="0" fontId="0" fillId="2" borderId="4" xfId="0" applyFill="1" applyBorder="1"/>
    <xf numFmtId="0" fontId="0" fillId="2" borderId="5" xfId="0" applyFill="1" applyBorder="1"/>
    <xf numFmtId="0" fontId="6" fillId="2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4" fillId="0" borderId="6" xfId="0" applyFont="1" applyBorder="1" applyProtection="1">
      <protection locked="0"/>
    </xf>
    <xf numFmtId="0" fontId="4" fillId="0" borderId="14" xfId="0" applyFont="1" applyBorder="1"/>
    <xf numFmtId="0" fontId="2" fillId="0" borderId="0" xfId="0" applyFont="1"/>
    <xf numFmtId="44" fontId="2" fillId="0" borderId="0" xfId="0" applyNumberFormat="1" applyFont="1"/>
    <xf numFmtId="44" fontId="7" fillId="0" borderId="0" xfId="0" applyNumberFormat="1" applyFont="1"/>
    <xf numFmtId="164" fontId="4" fillId="0" borderId="18" xfId="0" applyNumberFormat="1" applyFont="1" applyFill="1" applyBorder="1" applyAlignment="1" applyProtection="1">
      <protection hidden="1"/>
    </xf>
    <xf numFmtId="0" fontId="4" fillId="4" borderId="7" xfId="0" applyFont="1" applyFill="1" applyBorder="1" applyProtection="1">
      <protection hidden="1"/>
    </xf>
    <xf numFmtId="0" fontId="4" fillId="4" borderId="6" xfId="0" applyFont="1" applyFill="1" applyBorder="1" applyProtection="1">
      <protection hidden="1"/>
    </xf>
    <xf numFmtId="0" fontId="4" fillId="2" borderId="17" xfId="0" applyFont="1" applyFill="1" applyBorder="1" applyProtection="1">
      <protection locked="0" hidden="1"/>
    </xf>
    <xf numFmtId="0" fontId="0" fillId="4" borderId="14" xfId="0" applyFill="1" applyBorder="1" applyProtection="1">
      <protection hidden="1"/>
    </xf>
    <xf numFmtId="0" fontId="4" fillId="4" borderId="11" xfId="0" applyFont="1" applyFill="1" applyBorder="1" applyProtection="1">
      <protection hidden="1"/>
    </xf>
    <xf numFmtId="0" fontId="0" fillId="4" borderId="12" xfId="0" applyFill="1" applyBorder="1" applyProtection="1">
      <protection hidden="1"/>
    </xf>
    <xf numFmtId="44" fontId="2" fillId="4" borderId="13" xfId="1" applyFont="1" applyFill="1" applyBorder="1" applyProtection="1">
      <protection hidden="1"/>
    </xf>
    <xf numFmtId="0" fontId="0" fillId="0" borderId="0" xfId="0" applyProtection="1">
      <protection hidden="1"/>
    </xf>
    <xf numFmtId="0" fontId="5" fillId="0" borderId="18" xfId="0" applyFont="1" applyBorder="1" applyProtection="1">
      <protection hidden="1"/>
    </xf>
    <xf numFmtId="44" fontId="5" fillId="0" borderId="16" xfId="0" applyNumberFormat="1" applyFont="1" applyBorder="1" applyProtection="1">
      <protection hidden="1"/>
    </xf>
    <xf numFmtId="44" fontId="4" fillId="0" borderId="18" xfId="1" applyFont="1" applyBorder="1" applyProtection="1">
      <protection hidden="1"/>
    </xf>
    <xf numFmtId="44" fontId="4" fillId="0" borderId="17" xfId="1" applyFont="1" applyBorder="1" applyProtection="1">
      <protection hidden="1"/>
    </xf>
    <xf numFmtId="0" fontId="4" fillId="3" borderId="3" xfId="0" applyFont="1" applyFill="1" applyBorder="1" applyAlignment="1" applyProtection="1">
      <protection locked="0"/>
    </xf>
    <xf numFmtId="0" fontId="4" fillId="3" borderId="4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205"/>
  <sheetViews>
    <sheetView tabSelected="1" topLeftCell="G1" zoomScaleNormal="100" workbookViewId="0">
      <selection activeCell="J17" sqref="J17"/>
    </sheetView>
  </sheetViews>
  <sheetFormatPr baseColWidth="10" defaultColWidth="8.28515625" defaultRowHeight="15" x14ac:dyDescent="0.25"/>
  <cols>
    <col min="1" max="1" width="10" hidden="1" customWidth="1"/>
    <col min="2" max="2" width="25.140625" hidden="1" customWidth="1"/>
    <col min="3" max="3" width="33.42578125" hidden="1" customWidth="1"/>
    <col min="4" max="4" width="40.85546875" hidden="1" customWidth="1"/>
    <col min="5" max="5" width="54.28515625" hidden="1" customWidth="1"/>
    <col min="6" max="6" width="47.5703125" hidden="1" customWidth="1"/>
    <col min="7" max="7" width="27.140625" customWidth="1"/>
    <col min="8" max="8" width="13" bestFit="1" customWidth="1"/>
    <col min="9" max="9" width="10.7109375" customWidth="1"/>
    <col min="10" max="10" width="13.5703125" bestFit="1" customWidth="1"/>
    <col min="11" max="11" width="11.7109375" customWidth="1"/>
  </cols>
  <sheetData>
    <row r="1" spans="1:14" ht="24" thickBot="1" x14ac:dyDescent="0.4">
      <c r="G1" s="32" t="s">
        <v>7</v>
      </c>
      <c r="H1" s="2"/>
      <c r="I1" s="2"/>
      <c r="J1" s="2"/>
      <c r="K1" s="3"/>
    </row>
    <row r="2" spans="1:14" ht="38.25" x14ac:dyDescent="0.25">
      <c r="A2" s="4" t="str">
        <f>IF(COUNTIF(G30,"*Nutzer*")&gt;0,"ja","")</f>
        <v>ja</v>
      </c>
      <c r="B2" s="5" t="str">
        <f>IF(COUNTIF(G30,"*Nutzer*")&gt;0,"nein","")</f>
        <v>nein</v>
      </c>
      <c r="C2" s="7"/>
      <c r="D2" s="7"/>
      <c r="E2" s="7"/>
      <c r="G2" s="20" t="s">
        <v>2</v>
      </c>
      <c r="H2" s="1" t="s">
        <v>3</v>
      </c>
      <c r="I2" s="1" t="s">
        <v>4</v>
      </c>
      <c r="J2" s="1" t="s">
        <v>5</v>
      </c>
      <c r="K2" s="8" t="s">
        <v>6</v>
      </c>
    </row>
    <row r="3" spans="1:14" x14ac:dyDescent="0.25">
      <c r="A3">
        <f>IF(COUNTIF($G$3:$G$8,$G17)&gt;0,IF(I17=1,$J17,0),0)</f>
        <v>0</v>
      </c>
      <c r="B3">
        <f t="shared" ref="B3:B11" si="0">IF(COUNTIF($G$3:$G$8,$G17)&gt;0,IF($I17=2,$J17,0),0)</f>
        <v>0</v>
      </c>
      <c r="C3">
        <f t="shared" ref="C3:C11" si="1">IF(COUNTIF($G$3:$G$8,$G17)&gt;0,IF($I17=3,$J17,0),0)</f>
        <v>0</v>
      </c>
      <c r="D3">
        <f t="shared" ref="D3:D11" si="2">IF(COUNTIF($G$3:$G$8,$G17)&gt;0,IF($I17=4,$J17,0),0)</f>
        <v>0</v>
      </c>
      <c r="E3">
        <f t="shared" ref="E3:E11" si="3">IF(COUNTIF($G$3:$G$8,$G17)&gt;0,IF($I17=5,$J17,0),0)</f>
        <v>0</v>
      </c>
      <c r="G3" s="6" t="s">
        <v>11</v>
      </c>
      <c r="H3" s="9">
        <v>45</v>
      </c>
      <c r="I3" s="7"/>
      <c r="J3" s="7"/>
      <c r="K3" s="10"/>
    </row>
    <row r="4" spans="1:14" x14ac:dyDescent="0.25">
      <c r="A4">
        <f>IF(COUNTIF($G$3:$G$8,$G18)&gt;0,IF(I18=1,$J18,0),0)</f>
        <v>0</v>
      </c>
      <c r="B4">
        <f t="shared" si="0"/>
        <v>0</v>
      </c>
      <c r="C4">
        <f t="shared" si="1"/>
        <v>0</v>
      </c>
      <c r="D4">
        <f t="shared" si="2"/>
        <v>0</v>
      </c>
      <c r="E4">
        <f t="shared" si="3"/>
        <v>0</v>
      </c>
      <c r="G4" s="6" t="s">
        <v>12</v>
      </c>
      <c r="H4" s="9">
        <v>15</v>
      </c>
      <c r="I4" s="7"/>
      <c r="J4" s="7"/>
      <c r="K4" s="10"/>
    </row>
    <row r="5" spans="1:14" x14ac:dyDescent="0.25">
      <c r="A5">
        <f t="shared" ref="A5:A11" si="4">IF(COUNTIF($G$3:$G$8,$G19)&gt;0,IF(I19=1,_xlfn.NUMBERVALUE($J19),0),0)</f>
        <v>0</v>
      </c>
      <c r="B5">
        <f t="shared" si="0"/>
        <v>0</v>
      </c>
      <c r="C5">
        <f t="shared" si="1"/>
        <v>0</v>
      </c>
      <c r="D5">
        <f t="shared" si="2"/>
        <v>0</v>
      </c>
      <c r="E5">
        <f t="shared" si="3"/>
        <v>0</v>
      </c>
      <c r="G5" s="6" t="s">
        <v>13</v>
      </c>
      <c r="H5" s="9">
        <v>30</v>
      </c>
      <c r="I5" s="7"/>
      <c r="J5" s="7"/>
      <c r="K5" s="10"/>
    </row>
    <row r="6" spans="1:14" x14ac:dyDescent="0.25">
      <c r="A6">
        <f t="shared" si="4"/>
        <v>0</v>
      </c>
      <c r="B6">
        <f t="shared" si="0"/>
        <v>0</v>
      </c>
      <c r="C6">
        <f t="shared" si="1"/>
        <v>0</v>
      </c>
      <c r="D6">
        <f t="shared" si="2"/>
        <v>0</v>
      </c>
      <c r="E6">
        <f t="shared" si="3"/>
        <v>0</v>
      </c>
      <c r="G6" s="6" t="s">
        <v>14</v>
      </c>
      <c r="H6" s="9">
        <v>20</v>
      </c>
      <c r="I6" s="7"/>
      <c r="J6" s="7"/>
      <c r="K6" s="10"/>
    </row>
    <row r="7" spans="1:14" x14ac:dyDescent="0.25">
      <c r="A7">
        <f t="shared" si="4"/>
        <v>0</v>
      </c>
      <c r="B7">
        <f t="shared" si="0"/>
        <v>0</v>
      </c>
      <c r="C7">
        <f t="shared" si="1"/>
        <v>0</v>
      </c>
      <c r="D7">
        <f t="shared" si="2"/>
        <v>0</v>
      </c>
      <c r="E7">
        <f t="shared" si="3"/>
        <v>0</v>
      </c>
      <c r="G7" s="6" t="s">
        <v>15</v>
      </c>
      <c r="H7" s="9">
        <v>30</v>
      </c>
      <c r="I7" s="7"/>
      <c r="J7" s="7"/>
      <c r="K7" s="10"/>
    </row>
    <row r="8" spans="1:14" ht="15.75" thickBot="1" x14ac:dyDescent="0.3">
      <c r="A8">
        <f t="shared" si="4"/>
        <v>0</v>
      </c>
      <c r="B8">
        <f t="shared" si="0"/>
        <v>0</v>
      </c>
      <c r="C8">
        <f t="shared" si="1"/>
        <v>0</v>
      </c>
      <c r="D8">
        <f t="shared" si="2"/>
        <v>0</v>
      </c>
      <c r="E8">
        <f t="shared" si="3"/>
        <v>0</v>
      </c>
      <c r="G8" s="6" t="s">
        <v>16</v>
      </c>
      <c r="H8" s="9">
        <v>45</v>
      </c>
      <c r="I8" s="7"/>
      <c r="J8" s="7"/>
      <c r="K8" s="10"/>
    </row>
    <row r="9" spans="1:14" x14ac:dyDescent="0.25">
      <c r="A9">
        <f t="shared" si="4"/>
        <v>0</v>
      </c>
      <c r="B9">
        <f t="shared" si="0"/>
        <v>0</v>
      </c>
      <c r="C9">
        <f t="shared" si="1"/>
        <v>0</v>
      </c>
      <c r="D9">
        <f t="shared" si="2"/>
        <v>0</v>
      </c>
      <c r="E9">
        <f t="shared" si="3"/>
        <v>0</v>
      </c>
      <c r="G9" s="4" t="s">
        <v>17</v>
      </c>
      <c r="H9" s="5"/>
      <c r="I9" s="21">
        <v>60</v>
      </c>
      <c r="J9" s="21">
        <v>60</v>
      </c>
      <c r="K9" s="22">
        <v>60</v>
      </c>
    </row>
    <row r="10" spans="1:14" x14ac:dyDescent="0.25">
      <c r="A10">
        <f t="shared" si="4"/>
        <v>0</v>
      </c>
      <c r="B10">
        <f t="shared" si="0"/>
        <v>0</v>
      </c>
      <c r="C10">
        <f t="shared" si="1"/>
        <v>0</v>
      </c>
      <c r="D10">
        <f t="shared" si="2"/>
        <v>0</v>
      </c>
      <c r="E10">
        <f t="shared" si="3"/>
        <v>0</v>
      </c>
      <c r="G10" s="6" t="s">
        <v>18</v>
      </c>
      <c r="H10" s="7"/>
      <c r="I10" s="9">
        <v>50</v>
      </c>
      <c r="J10" s="9">
        <v>85</v>
      </c>
      <c r="K10" s="11">
        <v>140</v>
      </c>
      <c r="N10" s="26"/>
    </row>
    <row r="11" spans="1:14" x14ac:dyDescent="0.25">
      <c r="A11">
        <f t="shared" si="4"/>
        <v>0</v>
      </c>
      <c r="B11">
        <f t="shared" si="0"/>
        <v>0</v>
      </c>
      <c r="C11">
        <f t="shared" si="1"/>
        <v>0</v>
      </c>
      <c r="D11">
        <f t="shared" si="2"/>
        <v>0</v>
      </c>
      <c r="E11">
        <f t="shared" si="3"/>
        <v>0</v>
      </c>
      <c r="G11" s="6" t="s">
        <v>19</v>
      </c>
      <c r="H11" s="7"/>
      <c r="I11" s="9">
        <v>40</v>
      </c>
      <c r="J11" s="9">
        <v>75</v>
      </c>
      <c r="K11" s="11">
        <v>125</v>
      </c>
      <c r="N11" s="26"/>
    </row>
    <row r="12" spans="1:14" x14ac:dyDescent="0.25">
      <c r="A12">
        <f t="shared" ref="A12:A14" si="5">IF(COUNTIF($G$3:$G$8,$G27)&gt;0,IF(I27=1,_xlfn.NUMBERVALUE($J27),0),0)</f>
        <v>0</v>
      </c>
      <c r="B12">
        <f t="shared" ref="B12:B14" si="6">IF(COUNTIF($G$3:$G$8,$G27)&gt;0,IF($I27=2,$J27,0),0)</f>
        <v>0</v>
      </c>
      <c r="C12">
        <f t="shared" ref="C12:C14" si="7">IF(COUNTIF($G$3:$G$8,$G27)&gt;0,IF($I27=3,$J27,0),0)</f>
        <v>0</v>
      </c>
      <c r="D12">
        <f t="shared" ref="D12:D14" si="8">IF(COUNTIF($G$3:$G$8,$G27)&gt;0,IF($I27=4,$J27,0),0)</f>
        <v>0</v>
      </c>
      <c r="E12">
        <f t="shared" ref="E12:E14" si="9">IF(COUNTIF($G$3:$G$8,$G27)&gt;0,IF($I27=5,$J27,0),0)</f>
        <v>0</v>
      </c>
      <c r="G12" s="6" t="s">
        <v>20</v>
      </c>
      <c r="H12" s="7"/>
      <c r="I12" s="9">
        <v>40</v>
      </c>
      <c r="J12" s="9">
        <v>75</v>
      </c>
      <c r="K12" s="11">
        <v>125</v>
      </c>
    </row>
    <row r="13" spans="1:14" x14ac:dyDescent="0.25">
      <c r="A13">
        <f t="shared" si="5"/>
        <v>0</v>
      </c>
      <c r="B13">
        <f t="shared" si="6"/>
        <v>0</v>
      </c>
      <c r="C13">
        <f t="shared" si="7"/>
        <v>0</v>
      </c>
      <c r="D13">
        <f t="shared" si="8"/>
        <v>0</v>
      </c>
      <c r="E13">
        <f t="shared" si="9"/>
        <v>0</v>
      </c>
      <c r="G13" s="6" t="s">
        <v>21</v>
      </c>
      <c r="H13" s="7"/>
      <c r="I13" s="9">
        <v>35</v>
      </c>
      <c r="J13" s="9">
        <v>60</v>
      </c>
      <c r="K13" s="11">
        <v>90</v>
      </c>
    </row>
    <row r="14" spans="1:14" ht="15.75" thickBot="1" x14ac:dyDescent="0.3">
      <c r="A14">
        <f t="shared" si="5"/>
        <v>0</v>
      </c>
      <c r="B14">
        <f t="shared" si="6"/>
        <v>0</v>
      </c>
      <c r="C14">
        <f t="shared" si="7"/>
        <v>0</v>
      </c>
      <c r="D14">
        <f t="shared" si="8"/>
        <v>0</v>
      </c>
      <c r="E14">
        <f t="shared" si="9"/>
        <v>0</v>
      </c>
      <c r="G14" s="12" t="s">
        <v>22</v>
      </c>
      <c r="H14" s="13"/>
      <c r="I14" s="14">
        <v>200</v>
      </c>
      <c r="J14" s="14">
        <v>200</v>
      </c>
      <c r="K14" s="15">
        <v>200</v>
      </c>
    </row>
    <row r="15" spans="1:14" ht="24" thickBot="1" x14ac:dyDescent="0.4">
      <c r="A15" s="35">
        <f>SUM(A3:A14)</f>
        <v>0</v>
      </c>
      <c r="B15" s="35">
        <f>SUM(B3:B14)</f>
        <v>0</v>
      </c>
      <c r="C15" s="35">
        <f>SUM(C3:C14)</f>
        <v>0</v>
      </c>
      <c r="D15" s="35">
        <f>SUM(D3:D14)</f>
        <v>0</v>
      </c>
      <c r="E15" s="35">
        <f>SUM(E3:E14)</f>
        <v>0</v>
      </c>
      <c r="G15" s="31" t="s">
        <v>9</v>
      </c>
      <c r="H15" s="29"/>
      <c r="I15" s="29"/>
      <c r="J15" s="29"/>
      <c r="K15" s="30"/>
    </row>
    <row r="16" spans="1:14" ht="16.5" thickBot="1" x14ac:dyDescent="0.3">
      <c r="G16" s="18" t="s">
        <v>10</v>
      </c>
      <c r="H16" s="19"/>
      <c r="I16" s="34" t="s">
        <v>23</v>
      </c>
      <c r="J16" s="17" t="s">
        <v>8</v>
      </c>
      <c r="K16" s="16" t="s">
        <v>0</v>
      </c>
    </row>
    <row r="17" spans="1:11" ht="16.5" thickBot="1" x14ac:dyDescent="0.3">
      <c r="G17" s="53" t="s">
        <v>11</v>
      </c>
      <c r="H17" s="54"/>
      <c r="I17" s="38"/>
      <c r="J17" s="33"/>
      <c r="K17" s="49">
        <f>IFERROR(VLOOKUP($G17,$A25:$B37,2,),0)</f>
        <v>0</v>
      </c>
    </row>
    <row r="18" spans="1:11" ht="16.5" thickBot="1" x14ac:dyDescent="0.3">
      <c r="G18" s="51" t="s">
        <v>11</v>
      </c>
      <c r="H18" s="52"/>
      <c r="I18" s="38"/>
      <c r="J18" s="28"/>
      <c r="K18" s="49">
        <f>IFERROR(VLOOKUP($G18,$A39:$B51,2,),0)</f>
        <v>0</v>
      </c>
    </row>
    <row r="19" spans="1:11" ht="16.5" thickBot="1" x14ac:dyDescent="0.3">
      <c r="G19" s="53" t="s">
        <v>11</v>
      </c>
      <c r="H19" s="54"/>
      <c r="I19" s="38"/>
      <c r="J19" s="28"/>
      <c r="K19" s="49">
        <f>IFERROR(VLOOKUP($G19,$A53:$B65,2,),0)</f>
        <v>0</v>
      </c>
    </row>
    <row r="20" spans="1:11" ht="16.5" thickBot="1" x14ac:dyDescent="0.3">
      <c r="G20" s="51" t="s">
        <v>11</v>
      </c>
      <c r="H20" s="52"/>
      <c r="I20" s="38"/>
      <c r="J20" s="28"/>
      <c r="K20" s="49">
        <f>IFERROR(VLOOKUP($G20,$A67:$B79,2,),0)</f>
        <v>0</v>
      </c>
    </row>
    <row r="21" spans="1:11" ht="16.5" thickBot="1" x14ac:dyDescent="0.3">
      <c r="A21" s="27">
        <f>IF(A$15=0,0,IF(COUNTIF(A3:A14,"&gt;=5")&gt;0,82,41))</f>
        <v>0</v>
      </c>
      <c r="B21" s="27">
        <f>IF(B$15=0,0,IF(COUNTIF(B3:B7,"&gt;5=")&gt;0,82,41))</f>
        <v>0</v>
      </c>
      <c r="C21" s="27">
        <f>IF(C$15=0,0,IF(COUNTIF(C3:C7,"&gt;=5")&gt;0,82,41))</f>
        <v>0</v>
      </c>
      <c r="D21" s="27">
        <f>IF(D$15=0,0,IF(COUNTIF(D3:D7,"&gt;=5")&gt;0,82,41))</f>
        <v>0</v>
      </c>
      <c r="E21" s="27">
        <f>IF(E$15=0,0,IF(COUNTIF(E3:E7,"&gt;=5")&gt;0,82,41))</f>
        <v>0</v>
      </c>
      <c r="G21" s="53" t="s">
        <v>17</v>
      </c>
      <c r="H21" s="54"/>
      <c r="I21" s="38">
        <f>COUNTIF($G$17:G21,$G21)</f>
        <v>1</v>
      </c>
      <c r="J21" s="28"/>
      <c r="K21" s="49">
        <f>IFERROR(VLOOKUP($G21,$A81:$B93,2,),0)</f>
        <v>0</v>
      </c>
    </row>
    <row r="22" spans="1:11" ht="16.5" thickBot="1" x14ac:dyDescent="0.3">
      <c r="C22" s="37">
        <f>SUM(A21:E21,D25)</f>
        <v>82</v>
      </c>
      <c r="G22" s="51" t="s">
        <v>17</v>
      </c>
      <c r="H22" s="52"/>
      <c r="I22" s="38">
        <f>COUNTIF($G$17:G22,$G22)</f>
        <v>2</v>
      </c>
      <c r="J22" s="28"/>
      <c r="K22" s="49">
        <f>IFERROR(VLOOKUP($G22,$A95:$B107,2,),0)</f>
        <v>0</v>
      </c>
    </row>
    <row r="23" spans="1:11" ht="16.5" thickBot="1" x14ac:dyDescent="0.3">
      <c r="B23" s="36"/>
      <c r="D23" s="24"/>
      <c r="E23" s="24"/>
      <c r="G23" s="53"/>
      <c r="H23" s="54"/>
      <c r="I23" s="38">
        <f>COUNTIF($G$17:G23,$G23)</f>
        <v>0</v>
      </c>
      <c r="J23" s="28"/>
      <c r="K23" s="49">
        <f>IFERROR(VLOOKUP($G23,$A109:$B121,2,),0)</f>
        <v>0</v>
      </c>
    </row>
    <row r="24" spans="1:11" ht="16.5" thickBot="1" x14ac:dyDescent="0.3">
      <c r="C24" t="s">
        <v>24</v>
      </c>
      <c r="G24" s="51"/>
      <c r="H24" s="52"/>
      <c r="I24" s="38">
        <f>COUNTIF($G$17:G24,$G24)</f>
        <v>0</v>
      </c>
      <c r="J24" s="28"/>
      <c r="K24" s="49">
        <f>IFERROR(VLOOKUP($G24,$A123:$B135,2,),0)</f>
        <v>0</v>
      </c>
    </row>
    <row r="25" spans="1:11" ht="16.5" thickBot="1" x14ac:dyDescent="0.3">
      <c r="A25" s="6" t="str">
        <f>$G$3</f>
        <v>Sporthalle Alberstr. 27 Komplett</v>
      </c>
      <c r="B25" s="23">
        <f>J17*H3</f>
        <v>0</v>
      </c>
      <c r="C25">
        <f>IF($G17=$G$9,41,0)</f>
        <v>0</v>
      </c>
      <c r="D25">
        <f>SUM(C25:C37)</f>
        <v>82</v>
      </c>
      <c r="E25" s="23"/>
      <c r="G25" s="53"/>
      <c r="H25" s="54"/>
      <c r="I25" s="38">
        <f>COUNTIF($G$17:G25,$G25)</f>
        <v>0</v>
      </c>
      <c r="J25" s="28"/>
      <c r="K25" s="49">
        <f>IFERROR(VLOOKUP($G25,$A137:$B149,2,),0)</f>
        <v>0</v>
      </c>
    </row>
    <row r="26" spans="1:11" ht="16.5" thickBot="1" x14ac:dyDescent="0.3">
      <c r="A26" s="6" t="str">
        <f>$G$4</f>
        <v>Sporthalle Alberstr. 27 -Hallendrittel</v>
      </c>
      <c r="B26" s="23">
        <f>J17*H4</f>
        <v>0</v>
      </c>
      <c r="C26">
        <f t="shared" ref="C26:C37" si="10">IF($G18=$G$9,41,0)</f>
        <v>0</v>
      </c>
      <c r="D26" s="23"/>
      <c r="E26" s="23"/>
      <c r="G26" s="51"/>
      <c r="H26" s="52"/>
      <c r="I26" s="38">
        <f>COUNTIF($G$17:G26,$G26)</f>
        <v>0</v>
      </c>
      <c r="J26" s="28"/>
      <c r="K26" s="49">
        <f>IFERROR(VLOOKUP($G26,$A151:$B163,2,),0)</f>
        <v>0</v>
      </c>
    </row>
    <row r="27" spans="1:11" ht="16.5" thickBot="1" x14ac:dyDescent="0.3">
      <c r="A27" s="6" t="str">
        <f>$G$5</f>
        <v>Spielhalle Wilhelmstr. 124</v>
      </c>
      <c r="B27" s="23">
        <f>J17*H5</f>
        <v>0</v>
      </c>
      <c r="C27">
        <f t="shared" si="10"/>
        <v>0</v>
      </c>
      <c r="D27" s="23"/>
      <c r="E27" s="23"/>
      <c r="G27" s="53"/>
      <c r="H27" s="54"/>
      <c r="I27" s="38">
        <f>COUNTIF($G$17:G27,$G27)</f>
        <v>0</v>
      </c>
      <c r="J27" s="28"/>
      <c r="K27" s="49">
        <f>IFERROR(VLOOKUP($G27,$A165:$B177,2,),0)</f>
        <v>0</v>
      </c>
    </row>
    <row r="28" spans="1:11" ht="16.5" thickBot="1" x14ac:dyDescent="0.3">
      <c r="A28" s="6" t="str">
        <f>$G$6</f>
        <v>Gymnastikhalle Wilhelmstr. 124</v>
      </c>
      <c r="B28" s="23">
        <f>J17*H6</f>
        <v>0</v>
      </c>
      <c r="C28">
        <f t="shared" si="10"/>
        <v>0</v>
      </c>
      <c r="D28" s="23"/>
      <c r="E28" s="23"/>
      <c r="G28" s="51"/>
      <c r="H28" s="52"/>
      <c r="I28" s="38">
        <f>COUNTIF($G$17:G28,$G28)</f>
        <v>0</v>
      </c>
      <c r="J28" s="28"/>
      <c r="K28" s="49">
        <f>IFERROR(VLOOKUP($G28,$A179:$B191,2,),0)</f>
        <v>0</v>
      </c>
    </row>
    <row r="29" spans="1:11" ht="16.5" thickBot="1" x14ac:dyDescent="0.3">
      <c r="A29" s="6" t="str">
        <f>$G$7</f>
        <v>Turnhalle Wilhelmstr. 124</v>
      </c>
      <c r="B29" s="23">
        <f>J17*H7</f>
        <v>0</v>
      </c>
      <c r="C29">
        <f t="shared" si="10"/>
        <v>41</v>
      </c>
      <c r="D29" s="23"/>
      <c r="E29" s="23"/>
      <c r="G29" s="53"/>
      <c r="H29" s="54"/>
      <c r="I29" s="38">
        <f>COUNTIF($G$17:G29,$G29)</f>
        <v>0</v>
      </c>
      <c r="J29" s="28"/>
      <c r="K29" s="50">
        <f>IFERROR(VLOOKUP($G29,$A193:$B205,2,),0)</f>
        <v>0</v>
      </c>
    </row>
    <row r="30" spans="1:11" ht="16.5" thickBot="1" x14ac:dyDescent="0.3">
      <c r="A30" s="6" t="str">
        <f>$G$8</f>
        <v>Schwimmhalle Wilhelmstr. 124</v>
      </c>
      <c r="B30" s="23">
        <f>J17*H8</f>
        <v>0</v>
      </c>
      <c r="C30">
        <f t="shared" si="10"/>
        <v>41</v>
      </c>
      <c r="D30" s="23"/>
      <c r="E30" s="23"/>
      <c r="G30" s="39" t="str">
        <f>IF(COUNTIF(G17:G29,"*halle*")&gt;0,"Nutzeranzahl von mind. 70 Personen?","")</f>
        <v>Nutzeranzahl von mind. 70 Personen?</v>
      </c>
      <c r="H30" s="40"/>
      <c r="I30" s="41" t="s">
        <v>25</v>
      </c>
      <c r="J30" s="39"/>
      <c r="K30" s="42"/>
    </row>
    <row r="31" spans="1:11" ht="16.5" thickBot="1" x14ac:dyDescent="0.3">
      <c r="A31" s="6" t="str">
        <f>$G$9</f>
        <v>Küche Alberstr. 27</v>
      </c>
      <c r="B31" s="7">
        <f>IF(J17&gt;0,I9,0)</f>
        <v>0</v>
      </c>
      <c r="C31">
        <f t="shared" si="10"/>
        <v>0</v>
      </c>
      <c r="D31" s="7"/>
      <c r="E31" s="7"/>
      <c r="G31" s="43" t="str">
        <f>IF(COUNTIFS(I30,"ja",G30,"Nutzeranzahl von mind. 70 Personen?")&gt;0,"Hausmeisterkosten","")</f>
        <v/>
      </c>
      <c r="H31" s="44"/>
      <c r="I31" s="44"/>
      <c r="J31" s="43"/>
      <c r="K31" s="45" t="str">
        <f>IF(COUNTIFS(I30,"ja",G30,"Nutzeranzahl von mind. 70 Personen?")&gt;0,C22,"")</f>
        <v/>
      </c>
    </row>
    <row r="32" spans="1:11" ht="15.75" x14ac:dyDescent="0.25">
      <c r="A32" s="6" t="str">
        <f>$G$10</f>
        <v>Hörsaal Wilhelmstr. 124</v>
      </c>
      <c r="B32" s="7">
        <f>IF(J17=0,0,IF(J17&lt;3,I10,IF(J17&lt;7,J10,IF(J17&gt;=7,K10,0))))</f>
        <v>0</v>
      </c>
      <c r="C32">
        <f t="shared" si="10"/>
        <v>0</v>
      </c>
      <c r="D32" s="7"/>
      <c r="E32" s="7"/>
      <c r="G32" s="46"/>
      <c r="H32" s="46"/>
      <c r="I32" s="46"/>
      <c r="J32" s="46"/>
      <c r="K32" s="47" t="s">
        <v>1</v>
      </c>
    </row>
    <row r="33" spans="1:11" ht="16.5" thickBot="1" x14ac:dyDescent="0.3">
      <c r="A33" s="6" t="str">
        <f>$G$11</f>
        <v>Seminarraum I Wilhelmstr. 124</v>
      </c>
      <c r="B33" s="7">
        <f>IF(J17=0,0,IF(J17&lt;3,I11,IF(J17&lt;7,J11,IF(J17&gt;=7,K11,0))))</f>
        <v>0</v>
      </c>
      <c r="C33">
        <f t="shared" si="10"/>
        <v>0</v>
      </c>
      <c r="D33" s="7"/>
      <c r="E33" s="7"/>
      <c r="G33" s="46"/>
      <c r="H33" s="46"/>
      <c r="I33" s="46"/>
      <c r="J33" s="46"/>
      <c r="K33" s="48">
        <f>SUM(K17:K29,K31)</f>
        <v>0</v>
      </c>
    </row>
    <row r="34" spans="1:11" x14ac:dyDescent="0.25">
      <c r="A34" s="6" t="e">
        <f>#REF!</f>
        <v>#REF!</v>
      </c>
      <c r="B34" s="7">
        <f>IF(J17=0,0,IF(J17&lt;3,#REF!,IF(J17&lt;7,#REF!,IF(J17&gt;=7,#REF!,0))))</f>
        <v>0</v>
      </c>
      <c r="C34">
        <f t="shared" si="10"/>
        <v>0</v>
      </c>
      <c r="D34" s="7"/>
      <c r="E34" s="7"/>
    </row>
    <row r="35" spans="1:11" x14ac:dyDescent="0.25">
      <c r="A35" s="6" t="str">
        <f>$G$12</f>
        <v>Seminarraum III Wächterstr. 67</v>
      </c>
      <c r="B35" s="7">
        <f>IF(J17=0,0,IF(J17&lt;3,I12,IF(J17&lt;7,J12,IF(J17&gt;=7,K12,0))))</f>
        <v>0</v>
      </c>
      <c r="C35">
        <f t="shared" si="10"/>
        <v>0</v>
      </c>
      <c r="D35" s="7"/>
      <c r="E35" s="7"/>
    </row>
    <row r="36" spans="1:11" x14ac:dyDescent="0.25">
      <c r="A36" s="6" t="str">
        <f>$G$13</f>
        <v>Seminarraum IV Wilhelmstr. 124</v>
      </c>
      <c r="B36" s="7">
        <f>IF(J17=0,0,IF(J17&lt;3,I13,IF(J17&lt;7,J13,IF(J17&gt;=7,K13,0))))</f>
        <v>0</v>
      </c>
      <c r="C36">
        <f t="shared" si="10"/>
        <v>0</v>
      </c>
      <c r="D36" s="7"/>
      <c r="E36" s="7"/>
    </row>
    <row r="37" spans="1:11" ht="15.75" thickBot="1" x14ac:dyDescent="0.3">
      <c r="A37" s="6" t="str">
        <f>$G$14</f>
        <v>Stadion Wilhelmstr. 124</v>
      </c>
      <c r="B37" s="13">
        <f>IF(J17&gt;0,I14,0)</f>
        <v>0</v>
      </c>
      <c r="C37">
        <f t="shared" si="10"/>
        <v>0</v>
      </c>
      <c r="D37" s="7"/>
      <c r="E37" s="7"/>
    </row>
    <row r="38" spans="1:11" x14ac:dyDescent="0.25">
      <c r="C38" s="7"/>
      <c r="D38" s="7"/>
      <c r="E38" s="7"/>
    </row>
    <row r="39" spans="1:11" x14ac:dyDescent="0.25">
      <c r="A39" s="6" t="str">
        <f>$G$3</f>
        <v>Sporthalle Alberstr. 27 Komplett</v>
      </c>
      <c r="B39" s="24">
        <f>J18*H3</f>
        <v>0</v>
      </c>
      <c r="C39" s="7"/>
      <c r="D39" s="7"/>
      <c r="E39" s="7"/>
    </row>
    <row r="40" spans="1:11" x14ac:dyDescent="0.25">
      <c r="A40" s="6" t="str">
        <f>$G$4</f>
        <v>Sporthalle Alberstr. 27 -Hallendrittel</v>
      </c>
      <c r="B40" s="24">
        <f>J18*H4</f>
        <v>0</v>
      </c>
      <c r="C40" s="7"/>
      <c r="D40" s="7"/>
      <c r="E40" s="7"/>
    </row>
    <row r="41" spans="1:11" x14ac:dyDescent="0.25">
      <c r="A41" s="6" t="str">
        <f>$G$5</f>
        <v>Spielhalle Wilhelmstr. 124</v>
      </c>
      <c r="B41" s="24">
        <f>J18*H5</f>
        <v>0</v>
      </c>
      <c r="C41" s="7"/>
      <c r="D41" s="7"/>
      <c r="E41" s="7"/>
    </row>
    <row r="42" spans="1:11" x14ac:dyDescent="0.25">
      <c r="A42" s="6" t="str">
        <f>$G$6</f>
        <v>Gymnastikhalle Wilhelmstr. 124</v>
      </c>
      <c r="B42" s="24">
        <f>J18*H6</f>
        <v>0</v>
      </c>
      <c r="C42" s="7"/>
      <c r="D42" s="7"/>
      <c r="E42" s="7"/>
    </row>
    <row r="43" spans="1:11" x14ac:dyDescent="0.25">
      <c r="A43" s="6" t="str">
        <f>$G$7</f>
        <v>Turnhalle Wilhelmstr. 124</v>
      </c>
      <c r="B43" s="24">
        <f>J18*H7</f>
        <v>0</v>
      </c>
      <c r="C43" s="7"/>
      <c r="D43" s="7"/>
      <c r="E43" s="7"/>
    </row>
    <row r="44" spans="1:11" x14ac:dyDescent="0.25">
      <c r="A44" s="6" t="str">
        <f>$G$8</f>
        <v>Schwimmhalle Wilhelmstr. 124</v>
      </c>
      <c r="B44" s="24">
        <f>J18*H8</f>
        <v>0</v>
      </c>
      <c r="C44" s="7"/>
      <c r="D44" s="7"/>
      <c r="E44" s="7"/>
    </row>
    <row r="45" spans="1:11" x14ac:dyDescent="0.25">
      <c r="A45" s="6" t="str">
        <f>$G$9</f>
        <v>Küche Alberstr. 27</v>
      </c>
      <c r="B45">
        <f>IF(J18&gt;0,I9,0)</f>
        <v>0</v>
      </c>
      <c r="C45" s="7"/>
      <c r="D45" s="7"/>
      <c r="E45" s="7"/>
    </row>
    <row r="46" spans="1:11" x14ac:dyDescent="0.25">
      <c r="A46" s="6" t="str">
        <f>$G$10</f>
        <v>Hörsaal Wilhelmstr. 124</v>
      </c>
      <c r="B46">
        <f>IF(J18=0,0,IF(J18&lt;3,I10,IF(J18&lt;7,J10,IF(J18&gt;=7,K10,0))))</f>
        <v>0</v>
      </c>
    </row>
    <row r="47" spans="1:11" x14ac:dyDescent="0.25">
      <c r="A47" s="6" t="str">
        <f>$G$11</f>
        <v>Seminarraum I Wilhelmstr. 124</v>
      </c>
      <c r="B47">
        <f>IF(J18=0,0,IF(J18&lt;3,I11,IF(J18&lt;7,J11,IF(J18&gt;=7,K11,0))))</f>
        <v>0</v>
      </c>
      <c r="C47" s="24"/>
      <c r="D47" s="24"/>
      <c r="E47" s="24"/>
    </row>
    <row r="48" spans="1:11" x14ac:dyDescent="0.25">
      <c r="A48" s="6" t="e">
        <f>#REF!</f>
        <v>#REF!</v>
      </c>
      <c r="B48">
        <f>IF(J18=0,0,IF(J18&lt;3,#REF!,IF(J18&lt;7,#REF!,IF(J18&gt;=7,#REF!,0))))</f>
        <v>0</v>
      </c>
      <c r="C48" s="24"/>
      <c r="D48" s="24"/>
      <c r="E48" s="24"/>
    </row>
    <row r="49" spans="1:5" x14ac:dyDescent="0.25">
      <c r="A49" s="6" t="str">
        <f>$G$12</f>
        <v>Seminarraum III Wächterstr. 67</v>
      </c>
      <c r="B49">
        <f>IF(J18=0,0,IF(J18&lt;3,I12,IF(J18&lt;7,J12,IF(J18&gt;=7,K12,0))))</f>
        <v>0</v>
      </c>
      <c r="C49" s="24"/>
      <c r="D49" s="24"/>
      <c r="E49" s="24"/>
    </row>
    <row r="50" spans="1:5" x14ac:dyDescent="0.25">
      <c r="A50" s="6" t="str">
        <f>$G$13</f>
        <v>Seminarraum IV Wilhelmstr. 124</v>
      </c>
      <c r="B50">
        <f>IF(J18=0,0,IF(J18&lt;3,I13,IF(J18&lt;7,J13,IF(J18&gt;=7,K13,0))))</f>
        <v>0</v>
      </c>
      <c r="C50" s="24"/>
      <c r="D50" s="24"/>
      <c r="E50" s="24"/>
    </row>
    <row r="51" spans="1:5" x14ac:dyDescent="0.25">
      <c r="A51" s="6" t="str">
        <f>$G$14</f>
        <v>Stadion Wilhelmstr. 124</v>
      </c>
      <c r="B51">
        <f>IF(J18&gt;0,I14,0)</f>
        <v>0</v>
      </c>
      <c r="C51" s="24"/>
      <c r="D51" s="24"/>
      <c r="E51" s="24"/>
    </row>
    <row r="52" spans="1:5" ht="15.75" thickBot="1" x14ac:dyDescent="0.3">
      <c r="C52" s="24"/>
      <c r="D52" s="24"/>
      <c r="E52" s="24"/>
    </row>
    <row r="53" spans="1:5" x14ac:dyDescent="0.25">
      <c r="A53" s="6" t="str">
        <f>$G$3</f>
        <v>Sporthalle Alberstr. 27 Komplett</v>
      </c>
      <c r="B53" s="25">
        <f>J19*H3</f>
        <v>0</v>
      </c>
    </row>
    <row r="54" spans="1:5" x14ac:dyDescent="0.25">
      <c r="A54" s="6" t="str">
        <f>$G$4</f>
        <v>Sporthalle Alberstr. 27 -Hallendrittel</v>
      </c>
      <c r="B54" s="24">
        <f>J19*H4</f>
        <v>0</v>
      </c>
    </row>
    <row r="55" spans="1:5" x14ac:dyDescent="0.25">
      <c r="A55" s="6" t="str">
        <f>$G$5</f>
        <v>Spielhalle Wilhelmstr. 124</v>
      </c>
      <c r="B55" s="24">
        <f>J19*H5</f>
        <v>0</v>
      </c>
    </row>
    <row r="56" spans="1:5" x14ac:dyDescent="0.25">
      <c r="A56" s="6" t="str">
        <f>$G$6</f>
        <v>Gymnastikhalle Wilhelmstr. 124</v>
      </c>
      <c r="B56" s="24">
        <f>J19*H6</f>
        <v>0</v>
      </c>
    </row>
    <row r="57" spans="1:5" x14ac:dyDescent="0.25">
      <c r="A57" s="6" t="str">
        <f>$G$7</f>
        <v>Turnhalle Wilhelmstr. 124</v>
      </c>
      <c r="B57" s="24">
        <f>J19*H7</f>
        <v>0</v>
      </c>
    </row>
    <row r="58" spans="1:5" x14ac:dyDescent="0.25">
      <c r="A58" s="6" t="str">
        <f>$G$8</f>
        <v>Schwimmhalle Wilhelmstr. 124</v>
      </c>
      <c r="B58" s="24">
        <f>J19*H8</f>
        <v>0</v>
      </c>
    </row>
    <row r="59" spans="1:5" x14ac:dyDescent="0.25">
      <c r="A59" s="6" t="str">
        <f>$G$9</f>
        <v>Küche Alberstr. 27</v>
      </c>
      <c r="B59">
        <f>IF(J19&gt;0,I9,0)</f>
        <v>0</v>
      </c>
    </row>
    <row r="60" spans="1:5" x14ac:dyDescent="0.25">
      <c r="A60" s="6" t="str">
        <f>$G$10</f>
        <v>Hörsaal Wilhelmstr. 124</v>
      </c>
      <c r="B60">
        <f>IF(J19=0,0,IF(J19&lt;3,I10,IF(J19&lt;7,J10,IF(J19&gt;=7,K10,0))))</f>
        <v>0</v>
      </c>
    </row>
    <row r="61" spans="1:5" x14ac:dyDescent="0.25">
      <c r="A61" s="6" t="str">
        <f>$G$11</f>
        <v>Seminarraum I Wilhelmstr. 124</v>
      </c>
      <c r="B61">
        <f>IF(J19=0,0,IF(J19&lt;3,I11,IF(J19&lt;7,J11,IF(J19&gt;=7,K11,0))))</f>
        <v>0</v>
      </c>
      <c r="C61" s="23"/>
      <c r="D61" s="23"/>
      <c r="E61" s="23"/>
    </row>
    <row r="62" spans="1:5" x14ac:dyDescent="0.25">
      <c r="A62" s="6" t="e">
        <f>#REF!</f>
        <v>#REF!</v>
      </c>
      <c r="B62">
        <f>IF(J19=0,0,IF(J19&lt;3,#REF!,IF(J19&lt;7,#REF!,IF(J19&gt;=7,#REF!,0))))</f>
        <v>0</v>
      </c>
      <c r="C62" s="24"/>
      <c r="D62" s="24"/>
      <c r="E62" s="24"/>
    </row>
    <row r="63" spans="1:5" x14ac:dyDescent="0.25">
      <c r="A63" s="6" t="str">
        <f>$G$12</f>
        <v>Seminarraum III Wächterstr. 67</v>
      </c>
      <c r="B63">
        <f>IF(J19=0,0,IF(J19&lt;3,I12,IF(J19&lt;7,J12,IF(J19&gt;=7,K12,0))))</f>
        <v>0</v>
      </c>
      <c r="C63" s="24"/>
      <c r="D63" s="24"/>
      <c r="E63" s="24"/>
    </row>
    <row r="64" spans="1:5" x14ac:dyDescent="0.25">
      <c r="A64" s="6" t="str">
        <f>$G$13</f>
        <v>Seminarraum IV Wilhelmstr. 124</v>
      </c>
      <c r="B64">
        <f>IF(J19=0,0,IF(J19&lt;3,I13,IF(J19&lt;7,J13,IF(J19&gt;=7,K13,0))))</f>
        <v>0</v>
      </c>
      <c r="C64" s="24"/>
      <c r="D64" s="24"/>
      <c r="E64" s="24"/>
    </row>
    <row r="65" spans="1:5" x14ac:dyDescent="0.25">
      <c r="A65" s="6" t="str">
        <f>$G$14</f>
        <v>Stadion Wilhelmstr. 124</v>
      </c>
      <c r="B65">
        <f>IF(J19&gt;0,I14,0)</f>
        <v>0</v>
      </c>
      <c r="C65" s="24"/>
      <c r="D65" s="24"/>
      <c r="E65" s="24"/>
    </row>
    <row r="66" spans="1:5" ht="15.75" thickBot="1" x14ac:dyDescent="0.3">
      <c r="C66" s="24"/>
      <c r="D66" s="24"/>
      <c r="E66" s="24"/>
    </row>
    <row r="67" spans="1:5" x14ac:dyDescent="0.25">
      <c r="A67" s="6" t="str">
        <f>$G$3</f>
        <v>Sporthalle Alberstr. 27 Komplett</v>
      </c>
      <c r="B67" s="25">
        <f>J20*H3</f>
        <v>0</v>
      </c>
    </row>
    <row r="68" spans="1:5" x14ac:dyDescent="0.25">
      <c r="A68" s="6" t="str">
        <f>$G$4</f>
        <v>Sporthalle Alberstr. 27 -Hallendrittel</v>
      </c>
      <c r="B68" s="24">
        <f>J20*H4</f>
        <v>0</v>
      </c>
    </row>
    <row r="69" spans="1:5" x14ac:dyDescent="0.25">
      <c r="A69" s="6" t="str">
        <f>$G$5</f>
        <v>Spielhalle Wilhelmstr. 124</v>
      </c>
      <c r="B69" s="24">
        <f>J20*H5</f>
        <v>0</v>
      </c>
    </row>
    <row r="70" spans="1:5" x14ac:dyDescent="0.25">
      <c r="A70" s="6" t="str">
        <f>$G$6</f>
        <v>Gymnastikhalle Wilhelmstr. 124</v>
      </c>
      <c r="B70" s="24">
        <f>J20*H6</f>
        <v>0</v>
      </c>
    </row>
    <row r="71" spans="1:5" x14ac:dyDescent="0.25">
      <c r="A71" s="6" t="str">
        <f>$G$7</f>
        <v>Turnhalle Wilhelmstr. 124</v>
      </c>
      <c r="B71" s="24">
        <f>J20*H7</f>
        <v>0</v>
      </c>
    </row>
    <row r="72" spans="1:5" x14ac:dyDescent="0.25">
      <c r="A72" s="6" t="str">
        <f>$G$8</f>
        <v>Schwimmhalle Wilhelmstr. 124</v>
      </c>
      <c r="B72" s="24">
        <f>J20*H8</f>
        <v>0</v>
      </c>
    </row>
    <row r="73" spans="1:5" x14ac:dyDescent="0.25">
      <c r="A73" s="6" t="str">
        <f>$G$9</f>
        <v>Küche Alberstr. 27</v>
      </c>
      <c r="B73">
        <f>IF(J20&gt;0,I9,0)</f>
        <v>0</v>
      </c>
    </row>
    <row r="74" spans="1:5" x14ac:dyDescent="0.25">
      <c r="A74" s="6" t="str">
        <f>$G$10</f>
        <v>Hörsaal Wilhelmstr. 124</v>
      </c>
      <c r="B74">
        <f>IF(J20=0,0,IF(J20&lt;3,I10,IF(J20&lt;7,J10,IF(J20&gt;=7,K10,0))))</f>
        <v>0</v>
      </c>
    </row>
    <row r="75" spans="1:5" x14ac:dyDescent="0.25">
      <c r="A75" s="6" t="str">
        <f>$G$11</f>
        <v>Seminarraum I Wilhelmstr. 124</v>
      </c>
      <c r="B75">
        <f>IF(J20=0,0,IF(J20&lt;3,I11,IF(J20&lt;7,J11,IF(J20&gt;=7,K11,0))))</f>
        <v>0</v>
      </c>
      <c r="C75" s="23"/>
      <c r="D75" s="23"/>
      <c r="E75" s="23"/>
    </row>
    <row r="76" spans="1:5" x14ac:dyDescent="0.25">
      <c r="A76" s="6" t="e">
        <f>#REF!</f>
        <v>#REF!</v>
      </c>
      <c r="B76">
        <f>IF(J20=0,0,IF(J20&lt;3,#REF!,IF(J20&lt;7,#REF!,IF(J20&gt;=7,#REF!,0))))</f>
        <v>0</v>
      </c>
      <c r="C76" s="24"/>
      <c r="D76" s="24"/>
      <c r="E76" s="24"/>
    </row>
    <row r="77" spans="1:5" x14ac:dyDescent="0.25">
      <c r="A77" s="6" t="str">
        <f>$G$12</f>
        <v>Seminarraum III Wächterstr. 67</v>
      </c>
      <c r="B77">
        <f>IF(J20=0,0,IF(J20&lt;3,I12,IF(J20&lt;7,J12,IF(J20&gt;=7,K12,0))))</f>
        <v>0</v>
      </c>
      <c r="C77" s="24"/>
      <c r="D77" s="24"/>
      <c r="E77" s="24"/>
    </row>
    <row r="78" spans="1:5" x14ac:dyDescent="0.25">
      <c r="A78" s="6" t="str">
        <f>$G$13</f>
        <v>Seminarraum IV Wilhelmstr. 124</v>
      </c>
      <c r="B78">
        <f>IF(J20=0,0,IF(J20&lt;3,I13,IF(J20&lt;7,J13,IF(J20&gt;=7,K13,0))))</f>
        <v>0</v>
      </c>
      <c r="C78" s="24"/>
      <c r="D78" s="24"/>
      <c r="E78" s="24"/>
    </row>
    <row r="79" spans="1:5" x14ac:dyDescent="0.25">
      <c r="A79" s="6" t="str">
        <f>$G$14</f>
        <v>Stadion Wilhelmstr. 124</v>
      </c>
      <c r="B79">
        <f>IF(J20&gt;0,I14,0)</f>
        <v>0</v>
      </c>
      <c r="C79" s="24"/>
      <c r="D79" s="24"/>
      <c r="E79" s="24"/>
    </row>
    <row r="80" spans="1:5" ht="15.75" thickBot="1" x14ac:dyDescent="0.3">
      <c r="C80" s="24"/>
      <c r="D80" s="24"/>
      <c r="E80" s="24"/>
    </row>
    <row r="81" spans="1:5" x14ac:dyDescent="0.25">
      <c r="A81" s="6" t="str">
        <f>$G$3</f>
        <v>Sporthalle Alberstr. 27 Komplett</v>
      </c>
      <c r="B81" s="25">
        <f>$J21*$H$3</f>
        <v>0</v>
      </c>
    </row>
    <row r="82" spans="1:5" x14ac:dyDescent="0.25">
      <c r="A82" s="6" t="str">
        <f>$G$4</f>
        <v>Sporthalle Alberstr. 27 -Hallendrittel</v>
      </c>
      <c r="B82" s="24">
        <f>$J21*$H$4</f>
        <v>0</v>
      </c>
    </row>
    <row r="83" spans="1:5" x14ac:dyDescent="0.25">
      <c r="A83" s="6" t="str">
        <f>$G$5</f>
        <v>Spielhalle Wilhelmstr. 124</v>
      </c>
      <c r="B83" s="24">
        <f>$J21*$H$5</f>
        <v>0</v>
      </c>
    </row>
    <row r="84" spans="1:5" x14ac:dyDescent="0.25">
      <c r="A84" s="6" t="str">
        <f>$G$6</f>
        <v>Gymnastikhalle Wilhelmstr. 124</v>
      </c>
      <c r="B84" s="24">
        <f>$J21*$H$6</f>
        <v>0</v>
      </c>
    </row>
    <row r="85" spans="1:5" x14ac:dyDescent="0.25">
      <c r="A85" s="6" t="str">
        <f>$G$7</f>
        <v>Turnhalle Wilhelmstr. 124</v>
      </c>
      <c r="B85" s="24">
        <f>$J21*$H$7</f>
        <v>0</v>
      </c>
    </row>
    <row r="86" spans="1:5" x14ac:dyDescent="0.25">
      <c r="A86" s="6" t="str">
        <f>$G$8</f>
        <v>Schwimmhalle Wilhelmstr. 124</v>
      </c>
      <c r="B86" s="24">
        <f>$J21*$H$8</f>
        <v>0</v>
      </c>
    </row>
    <row r="87" spans="1:5" x14ac:dyDescent="0.25">
      <c r="A87" s="6" t="str">
        <f>$G$9</f>
        <v>Küche Alberstr. 27</v>
      </c>
      <c r="B87">
        <f>IF($J21&gt;0,$I$9,0)</f>
        <v>0</v>
      </c>
    </row>
    <row r="88" spans="1:5" x14ac:dyDescent="0.25">
      <c r="A88" s="6" t="str">
        <f>$G$10</f>
        <v>Hörsaal Wilhelmstr. 124</v>
      </c>
      <c r="B88">
        <f>IF($J21=0,0,IF($J21&lt;3,$I$10,IF($J21&lt;7,$J$10,IF($J21&gt;=7,$K$10,0))))</f>
        <v>0</v>
      </c>
    </row>
    <row r="89" spans="1:5" x14ac:dyDescent="0.25">
      <c r="A89" s="6" t="str">
        <f>$G$11</f>
        <v>Seminarraum I Wilhelmstr. 124</v>
      </c>
      <c r="B89">
        <f>IF(J22=0,0,IF(J22&lt;3,$I$11,IF($J21&lt;7,$J$11,IF($J21&gt;=7,$K$11,0))))</f>
        <v>0</v>
      </c>
      <c r="C89" s="23"/>
      <c r="D89" s="23"/>
      <c r="E89" s="23"/>
    </row>
    <row r="90" spans="1:5" x14ac:dyDescent="0.25">
      <c r="A90" s="6" t="e">
        <f>#REF!</f>
        <v>#REF!</v>
      </c>
      <c r="B90">
        <f>IF($J21=0,0,IF($J21&lt;3,#REF!,IF($J21&lt;7,#REF!,IF($J21&gt;=7,#REF!,0))))</f>
        <v>0</v>
      </c>
      <c r="C90" s="24"/>
      <c r="D90" s="24"/>
      <c r="E90" s="24"/>
    </row>
    <row r="91" spans="1:5" x14ac:dyDescent="0.25">
      <c r="A91" s="6" t="str">
        <f>$G$12</f>
        <v>Seminarraum III Wächterstr. 67</v>
      </c>
      <c r="B91">
        <f>IF($J21=0,0,IF($J21&lt;3,$I$12,IF($J21&lt;7,$J$12,IF($J21&gt;=7,$K$12,0))))</f>
        <v>0</v>
      </c>
      <c r="C91" s="24"/>
      <c r="D91" s="24"/>
      <c r="E91" s="24"/>
    </row>
    <row r="92" spans="1:5" x14ac:dyDescent="0.25">
      <c r="A92" s="6" t="str">
        <f>$G$13</f>
        <v>Seminarraum IV Wilhelmstr. 124</v>
      </c>
      <c r="B92">
        <f>IF($J21=0,0,IF($J21&lt;3,$I$13,IF($J21&lt;7,$J$13,IF($J21&gt;=7,$K$13,0))))</f>
        <v>0</v>
      </c>
      <c r="C92" s="24"/>
      <c r="D92" s="24"/>
      <c r="E92" s="24"/>
    </row>
    <row r="93" spans="1:5" x14ac:dyDescent="0.25">
      <c r="A93" s="6" t="str">
        <f>$G$14</f>
        <v>Stadion Wilhelmstr. 124</v>
      </c>
      <c r="B93">
        <f>IF($J21&gt;0,$I$14,0)</f>
        <v>0</v>
      </c>
      <c r="C93" s="24"/>
      <c r="D93" s="24"/>
      <c r="E93" s="24"/>
    </row>
    <row r="94" spans="1:5" ht="15.75" thickBot="1" x14ac:dyDescent="0.3"/>
    <row r="95" spans="1:5" x14ac:dyDescent="0.25">
      <c r="A95" s="6" t="str">
        <f t="shared" ref="A95" si="11">$G$3</f>
        <v>Sporthalle Alberstr. 27 Komplett</v>
      </c>
      <c r="B95" s="25">
        <f>$J22*$H$3</f>
        <v>0</v>
      </c>
    </row>
    <row r="96" spans="1:5" x14ac:dyDescent="0.25">
      <c r="A96" s="6" t="str">
        <f t="shared" ref="A96" si="12">$G$4</f>
        <v>Sporthalle Alberstr. 27 -Hallendrittel</v>
      </c>
      <c r="B96" s="24">
        <f>$J22*$H$4</f>
        <v>0</v>
      </c>
    </row>
    <row r="97" spans="1:2" x14ac:dyDescent="0.25">
      <c r="A97" s="6" t="str">
        <f t="shared" ref="A97" si="13">$G$5</f>
        <v>Spielhalle Wilhelmstr. 124</v>
      </c>
      <c r="B97" s="24">
        <f>$J22*$H$5</f>
        <v>0</v>
      </c>
    </row>
    <row r="98" spans="1:2" x14ac:dyDescent="0.25">
      <c r="A98" s="6" t="str">
        <f t="shared" ref="A98" si="14">$G$6</f>
        <v>Gymnastikhalle Wilhelmstr. 124</v>
      </c>
      <c r="B98" s="24">
        <f>$J22*$H$6</f>
        <v>0</v>
      </c>
    </row>
    <row r="99" spans="1:2" x14ac:dyDescent="0.25">
      <c r="A99" s="6" t="str">
        <f t="shared" ref="A99" si="15">$G$7</f>
        <v>Turnhalle Wilhelmstr. 124</v>
      </c>
      <c r="B99" s="24">
        <f>$J22*$H$7</f>
        <v>0</v>
      </c>
    </row>
    <row r="100" spans="1:2" x14ac:dyDescent="0.25">
      <c r="A100" s="6" t="str">
        <f t="shared" ref="A100" si="16">$G$8</f>
        <v>Schwimmhalle Wilhelmstr. 124</v>
      </c>
      <c r="B100" s="24">
        <f>$J22*$H$8</f>
        <v>0</v>
      </c>
    </row>
    <row r="101" spans="1:2" x14ac:dyDescent="0.25">
      <c r="A101" s="6" t="str">
        <f t="shared" ref="A101" si="17">$G$9</f>
        <v>Küche Alberstr. 27</v>
      </c>
      <c r="B101">
        <f>IF($J22&gt;0,$I$9,0)</f>
        <v>0</v>
      </c>
    </row>
    <row r="102" spans="1:2" x14ac:dyDescent="0.25">
      <c r="A102" s="6" t="str">
        <f t="shared" ref="A102" si="18">$G$10</f>
        <v>Hörsaal Wilhelmstr. 124</v>
      </c>
      <c r="B102">
        <f>IF($J22=0,0,IF($J22&lt;3,$I$10,IF($J22&lt;7,$J$10,IF($J22&gt;=7,$K$10,0))))</f>
        <v>0</v>
      </c>
    </row>
    <row r="103" spans="1:2" x14ac:dyDescent="0.25">
      <c r="A103" s="6" t="str">
        <f t="shared" ref="A103" si="19">$G$11</f>
        <v>Seminarraum I Wilhelmstr. 124</v>
      </c>
      <c r="B103">
        <f>IF(J22=0,0,IF(J22&lt;3,$I$11,IF($J22&lt;7,$J$11,IF($J22&gt;=7,$K$11,0))))</f>
        <v>0</v>
      </c>
    </row>
    <row r="104" spans="1:2" x14ac:dyDescent="0.25">
      <c r="A104" s="6" t="e">
        <f>#REF!</f>
        <v>#REF!</v>
      </c>
      <c r="B104">
        <f>IF($J22=0,0,IF($J22&lt;3,#REF!,IF($J22&lt;7,#REF!,IF($J22&gt;=7,#REF!,0))))</f>
        <v>0</v>
      </c>
    </row>
    <row r="105" spans="1:2" x14ac:dyDescent="0.25">
      <c r="A105" s="6" t="str">
        <f t="shared" ref="A105" si="20">$G$12</f>
        <v>Seminarraum III Wächterstr. 67</v>
      </c>
      <c r="B105">
        <f>IF($J22=0,0,IF($J22&lt;3,$I$12,IF($J22&lt;7,$J$12,IF($J22&gt;=7,$K$12,0))))</f>
        <v>0</v>
      </c>
    </row>
    <row r="106" spans="1:2" x14ac:dyDescent="0.25">
      <c r="A106" s="6" t="str">
        <f t="shared" ref="A106" si="21">$G$13</f>
        <v>Seminarraum IV Wilhelmstr. 124</v>
      </c>
      <c r="B106">
        <f>IF($J22=0,0,IF($J22&lt;3,$I$13,IF($J22&lt;7,$J$13,IF($J22&gt;=7,$K$13,0))))</f>
        <v>0</v>
      </c>
    </row>
    <row r="107" spans="1:2" x14ac:dyDescent="0.25">
      <c r="A107" s="6" t="str">
        <f t="shared" ref="A107" si="22">$G$14</f>
        <v>Stadion Wilhelmstr. 124</v>
      </c>
      <c r="B107">
        <f>IF($J22&gt;0,$I$14,0)</f>
        <v>0</v>
      </c>
    </row>
    <row r="108" spans="1:2" ht="15.75" thickBot="1" x14ac:dyDescent="0.3"/>
    <row r="109" spans="1:2" x14ac:dyDescent="0.25">
      <c r="A109" s="6" t="str">
        <f t="shared" ref="A109" si="23">$G$3</f>
        <v>Sporthalle Alberstr. 27 Komplett</v>
      </c>
      <c r="B109" s="25">
        <f>$J23*$H$3</f>
        <v>0</v>
      </c>
    </row>
    <row r="110" spans="1:2" x14ac:dyDescent="0.25">
      <c r="A110" s="6" t="str">
        <f t="shared" ref="A110" si="24">$G$4</f>
        <v>Sporthalle Alberstr. 27 -Hallendrittel</v>
      </c>
      <c r="B110" s="24">
        <f>$J23*$H$4</f>
        <v>0</v>
      </c>
    </row>
    <row r="111" spans="1:2" x14ac:dyDescent="0.25">
      <c r="A111" s="6" t="str">
        <f t="shared" ref="A111" si="25">$G$5</f>
        <v>Spielhalle Wilhelmstr. 124</v>
      </c>
      <c r="B111" s="24">
        <f>$J23*$H$5</f>
        <v>0</v>
      </c>
    </row>
    <row r="112" spans="1:2" x14ac:dyDescent="0.25">
      <c r="A112" s="6" t="str">
        <f t="shared" ref="A112" si="26">$G$6</f>
        <v>Gymnastikhalle Wilhelmstr. 124</v>
      </c>
      <c r="B112" s="24">
        <f>$J23*$H$6</f>
        <v>0</v>
      </c>
    </row>
    <row r="113" spans="1:2" x14ac:dyDescent="0.25">
      <c r="A113" s="6" t="str">
        <f t="shared" ref="A113" si="27">$G$7</f>
        <v>Turnhalle Wilhelmstr. 124</v>
      </c>
      <c r="B113" s="24">
        <f>$J23*$H$7</f>
        <v>0</v>
      </c>
    </row>
    <row r="114" spans="1:2" x14ac:dyDescent="0.25">
      <c r="A114" s="6" t="str">
        <f t="shared" ref="A114" si="28">$G$8</f>
        <v>Schwimmhalle Wilhelmstr. 124</v>
      </c>
      <c r="B114" s="24">
        <f>$J23*$H$8</f>
        <v>0</v>
      </c>
    </row>
    <row r="115" spans="1:2" x14ac:dyDescent="0.25">
      <c r="A115" s="6" t="str">
        <f t="shared" ref="A115" si="29">$G$9</f>
        <v>Küche Alberstr. 27</v>
      </c>
      <c r="B115">
        <f>IF($J23&gt;0,$I$9,0)</f>
        <v>0</v>
      </c>
    </row>
    <row r="116" spans="1:2" x14ac:dyDescent="0.25">
      <c r="A116" s="6" t="str">
        <f t="shared" ref="A116" si="30">$G$10</f>
        <v>Hörsaal Wilhelmstr. 124</v>
      </c>
      <c r="B116">
        <f>IF($J23=0,0,IF($J23&lt;3,$I$10,IF($J23&lt;7,$J$10,IF($J23&gt;=7,$K$10,0))))</f>
        <v>0</v>
      </c>
    </row>
    <row r="117" spans="1:2" x14ac:dyDescent="0.25">
      <c r="A117" s="6" t="str">
        <f t="shared" ref="A117" si="31">$G$11</f>
        <v>Seminarraum I Wilhelmstr. 124</v>
      </c>
      <c r="B117">
        <f>IF(J23=0,0,IF(J23&lt;3,$I$11,IF($J23&lt;7,$J$11,IF($J23&gt;=7,$K$11,0))))</f>
        <v>0</v>
      </c>
    </row>
    <row r="118" spans="1:2" x14ac:dyDescent="0.25">
      <c r="A118" s="6" t="e">
        <f>#REF!</f>
        <v>#REF!</v>
      </c>
      <c r="B118">
        <f>IF($J23=0,0,IF($J23&lt;3,#REF!,IF($J23&lt;7,#REF!,IF($J23&gt;=7,#REF!,0))))</f>
        <v>0</v>
      </c>
    </row>
    <row r="119" spans="1:2" x14ac:dyDescent="0.25">
      <c r="A119" s="6" t="str">
        <f t="shared" ref="A119" si="32">$G$12</f>
        <v>Seminarraum III Wächterstr. 67</v>
      </c>
      <c r="B119">
        <f>IF($J23=0,0,IF($J23&lt;3,$I$12,IF($J23&lt;7,$J$12,IF($J23&gt;=7,$K$12,0))))</f>
        <v>0</v>
      </c>
    </row>
    <row r="120" spans="1:2" x14ac:dyDescent="0.25">
      <c r="A120" s="6" t="str">
        <f t="shared" ref="A120" si="33">$G$13</f>
        <v>Seminarraum IV Wilhelmstr. 124</v>
      </c>
      <c r="B120">
        <f>IF($J23=0,0,IF($J23&lt;3,$I$13,IF($J23&lt;7,$J$13,IF($J23&gt;=7,$K$13,0))))</f>
        <v>0</v>
      </c>
    </row>
    <row r="121" spans="1:2" x14ac:dyDescent="0.25">
      <c r="A121" s="6" t="str">
        <f t="shared" ref="A121" si="34">$G$14</f>
        <v>Stadion Wilhelmstr. 124</v>
      </c>
      <c r="B121">
        <f>IF($J23&gt;0,$I$14,0)</f>
        <v>0</v>
      </c>
    </row>
    <row r="122" spans="1:2" ht="15.75" thickBot="1" x14ac:dyDescent="0.3"/>
    <row r="123" spans="1:2" x14ac:dyDescent="0.25">
      <c r="A123" s="6" t="str">
        <f t="shared" ref="A123" si="35">$G$3</f>
        <v>Sporthalle Alberstr. 27 Komplett</v>
      </c>
      <c r="B123" s="25">
        <f>$J24*$H$3</f>
        <v>0</v>
      </c>
    </row>
    <row r="124" spans="1:2" x14ac:dyDescent="0.25">
      <c r="A124" s="6" t="str">
        <f t="shared" ref="A124" si="36">$G$4</f>
        <v>Sporthalle Alberstr. 27 -Hallendrittel</v>
      </c>
      <c r="B124" s="24">
        <f>$J24*$H$4</f>
        <v>0</v>
      </c>
    </row>
    <row r="125" spans="1:2" x14ac:dyDescent="0.25">
      <c r="A125" s="6" t="str">
        <f t="shared" ref="A125" si="37">$G$5</f>
        <v>Spielhalle Wilhelmstr. 124</v>
      </c>
      <c r="B125" s="24">
        <f>$J24*$H$5</f>
        <v>0</v>
      </c>
    </row>
    <row r="126" spans="1:2" x14ac:dyDescent="0.25">
      <c r="A126" s="6" t="str">
        <f t="shared" ref="A126" si="38">$G$6</f>
        <v>Gymnastikhalle Wilhelmstr. 124</v>
      </c>
      <c r="B126" s="24">
        <f>$J24*$H$6</f>
        <v>0</v>
      </c>
    </row>
    <row r="127" spans="1:2" x14ac:dyDescent="0.25">
      <c r="A127" s="6" t="str">
        <f t="shared" ref="A127" si="39">$G$7</f>
        <v>Turnhalle Wilhelmstr. 124</v>
      </c>
      <c r="B127" s="24">
        <f>$J24*$H$7</f>
        <v>0</v>
      </c>
    </row>
    <row r="128" spans="1:2" x14ac:dyDescent="0.25">
      <c r="A128" s="6" t="str">
        <f t="shared" ref="A128" si="40">$G$8</f>
        <v>Schwimmhalle Wilhelmstr. 124</v>
      </c>
      <c r="B128" s="24">
        <f>$J24*$H$8</f>
        <v>0</v>
      </c>
    </row>
    <row r="129" spans="1:2" x14ac:dyDescent="0.25">
      <c r="A129" s="6" t="str">
        <f t="shared" ref="A129" si="41">$G$9</f>
        <v>Küche Alberstr. 27</v>
      </c>
      <c r="B129">
        <f>IF($J24&gt;0,$I$9,0)</f>
        <v>0</v>
      </c>
    </row>
    <row r="130" spans="1:2" x14ac:dyDescent="0.25">
      <c r="A130" s="6" t="str">
        <f t="shared" ref="A130" si="42">$G$10</f>
        <v>Hörsaal Wilhelmstr. 124</v>
      </c>
      <c r="B130">
        <f>IF($J24=0,0,IF($J24&lt;3,$I$10,IF($J24&lt;7,$J$10,IF($J24&gt;=7,$K$10,0))))</f>
        <v>0</v>
      </c>
    </row>
    <row r="131" spans="1:2" x14ac:dyDescent="0.25">
      <c r="A131" s="6" t="str">
        <f t="shared" ref="A131" si="43">$G$11</f>
        <v>Seminarraum I Wilhelmstr. 124</v>
      </c>
      <c r="B131">
        <f>IF(J24=0,0,IF(J24&lt;3,$I$11,IF($J24&lt;7,$J$11,IF($J24&gt;=7,$K$11,0))))</f>
        <v>0</v>
      </c>
    </row>
    <row r="132" spans="1:2" x14ac:dyDescent="0.25">
      <c r="A132" s="6" t="e">
        <f>#REF!</f>
        <v>#REF!</v>
      </c>
      <c r="B132">
        <f>IF($J24=0,0,IF($J24&lt;3,#REF!,IF($J24&lt;7,#REF!,IF($J24&gt;=7,#REF!,0))))</f>
        <v>0</v>
      </c>
    </row>
    <row r="133" spans="1:2" x14ac:dyDescent="0.25">
      <c r="A133" s="6" t="str">
        <f t="shared" ref="A133" si="44">$G$12</f>
        <v>Seminarraum III Wächterstr. 67</v>
      </c>
      <c r="B133">
        <f>IF($J24=0,0,IF($J24&lt;3,$I$12,IF($J24&lt;7,$J$12,IF($J24&gt;=7,$K$12,0))))</f>
        <v>0</v>
      </c>
    </row>
    <row r="134" spans="1:2" x14ac:dyDescent="0.25">
      <c r="A134" s="6" t="str">
        <f t="shared" ref="A134" si="45">$G$13</f>
        <v>Seminarraum IV Wilhelmstr. 124</v>
      </c>
      <c r="B134">
        <f>IF($J24=0,0,IF($J24&lt;3,$I$13,IF($J24&lt;7,$J$13,IF($J24&gt;=7,$K$13,0))))</f>
        <v>0</v>
      </c>
    </row>
    <row r="135" spans="1:2" x14ac:dyDescent="0.25">
      <c r="A135" s="6" t="str">
        <f t="shared" ref="A135" si="46">$G$14</f>
        <v>Stadion Wilhelmstr. 124</v>
      </c>
      <c r="B135">
        <f>IF($J24&gt;0,$I$14,0)</f>
        <v>0</v>
      </c>
    </row>
    <row r="136" spans="1:2" ht="15.75" thickBot="1" x14ac:dyDescent="0.3"/>
    <row r="137" spans="1:2" x14ac:dyDescent="0.25">
      <c r="A137" s="6" t="str">
        <f t="shared" ref="A137" si="47">$G$3</f>
        <v>Sporthalle Alberstr. 27 Komplett</v>
      </c>
      <c r="B137" s="25">
        <f>$J25*$H$3</f>
        <v>0</v>
      </c>
    </row>
    <row r="138" spans="1:2" x14ac:dyDescent="0.25">
      <c r="A138" s="6" t="str">
        <f t="shared" ref="A138" si="48">$G$4</f>
        <v>Sporthalle Alberstr. 27 -Hallendrittel</v>
      </c>
      <c r="B138" s="24">
        <f>$J25*$H$4</f>
        <v>0</v>
      </c>
    </row>
    <row r="139" spans="1:2" x14ac:dyDescent="0.25">
      <c r="A139" s="6" t="str">
        <f t="shared" ref="A139" si="49">$G$5</f>
        <v>Spielhalle Wilhelmstr. 124</v>
      </c>
      <c r="B139" s="24">
        <f>$J25*$H$5</f>
        <v>0</v>
      </c>
    </row>
    <row r="140" spans="1:2" x14ac:dyDescent="0.25">
      <c r="A140" s="6" t="str">
        <f t="shared" ref="A140" si="50">$G$6</f>
        <v>Gymnastikhalle Wilhelmstr. 124</v>
      </c>
      <c r="B140" s="24">
        <f>$J25*$H$6</f>
        <v>0</v>
      </c>
    </row>
    <row r="141" spans="1:2" x14ac:dyDescent="0.25">
      <c r="A141" s="6" t="str">
        <f t="shared" ref="A141" si="51">$G$7</f>
        <v>Turnhalle Wilhelmstr. 124</v>
      </c>
      <c r="B141" s="24">
        <f>$J25*$H$7</f>
        <v>0</v>
      </c>
    </row>
    <row r="142" spans="1:2" x14ac:dyDescent="0.25">
      <c r="A142" s="6" t="str">
        <f t="shared" ref="A142" si="52">$G$8</f>
        <v>Schwimmhalle Wilhelmstr. 124</v>
      </c>
      <c r="B142" s="24">
        <f>$J25*$H$8</f>
        <v>0</v>
      </c>
    </row>
    <row r="143" spans="1:2" x14ac:dyDescent="0.25">
      <c r="A143" s="6" t="str">
        <f t="shared" ref="A143" si="53">$G$9</f>
        <v>Küche Alberstr. 27</v>
      </c>
      <c r="B143">
        <f>IF($J25&gt;0,$I$9,0)</f>
        <v>0</v>
      </c>
    </row>
    <row r="144" spans="1:2" x14ac:dyDescent="0.25">
      <c r="A144" s="6" t="str">
        <f t="shared" ref="A144" si="54">$G$10</f>
        <v>Hörsaal Wilhelmstr. 124</v>
      </c>
      <c r="B144">
        <f>IF($J25=0,0,IF($J25&lt;3,$I$10,IF($J25&lt;7,$J$10,IF($J25&gt;=7,$K$10,0))))</f>
        <v>0</v>
      </c>
    </row>
    <row r="145" spans="1:2" x14ac:dyDescent="0.25">
      <c r="A145" s="6" t="str">
        <f t="shared" ref="A145" si="55">$G$11</f>
        <v>Seminarraum I Wilhelmstr. 124</v>
      </c>
      <c r="B145">
        <f>IF(J25=0,0,IF(J25&lt;3,$I$11,IF($J25&lt;7,$J$11,IF($J25&gt;=7,$K$11,0))))</f>
        <v>0</v>
      </c>
    </row>
    <row r="146" spans="1:2" x14ac:dyDescent="0.25">
      <c r="A146" s="6" t="e">
        <f>#REF!</f>
        <v>#REF!</v>
      </c>
      <c r="B146">
        <f>IF($J25=0,0,IF($J25&lt;3,#REF!,IF($J25&lt;7,#REF!,IF($J25&gt;=7,#REF!,0))))</f>
        <v>0</v>
      </c>
    </row>
    <row r="147" spans="1:2" x14ac:dyDescent="0.25">
      <c r="A147" s="6" t="str">
        <f t="shared" ref="A147" si="56">$G$12</f>
        <v>Seminarraum III Wächterstr. 67</v>
      </c>
      <c r="B147">
        <f>IF($J25=0,0,IF($J25&lt;3,$I$12,IF($J25&lt;7,$J$12,IF($J25&gt;=7,$K$12,0))))</f>
        <v>0</v>
      </c>
    </row>
    <row r="148" spans="1:2" x14ac:dyDescent="0.25">
      <c r="A148" s="6" t="str">
        <f t="shared" ref="A148" si="57">$G$13</f>
        <v>Seminarraum IV Wilhelmstr. 124</v>
      </c>
      <c r="B148">
        <f>IF($J25=0,0,IF($J25&lt;3,$I$13,IF($J25&lt;7,$J$13,IF($J25&gt;=7,$K$13,0))))</f>
        <v>0</v>
      </c>
    </row>
    <row r="149" spans="1:2" x14ac:dyDescent="0.25">
      <c r="A149" s="6" t="str">
        <f t="shared" ref="A149" si="58">$G$14</f>
        <v>Stadion Wilhelmstr. 124</v>
      </c>
      <c r="B149">
        <f>IF($J25&gt;0,$I$14,0)</f>
        <v>0</v>
      </c>
    </row>
    <row r="150" spans="1:2" ht="15.75" thickBot="1" x14ac:dyDescent="0.3"/>
    <row r="151" spans="1:2" x14ac:dyDescent="0.25">
      <c r="A151" s="6" t="str">
        <f t="shared" ref="A151" si="59">$G$3</f>
        <v>Sporthalle Alberstr. 27 Komplett</v>
      </c>
      <c r="B151" s="25">
        <f>$J26*$H$3</f>
        <v>0</v>
      </c>
    </row>
    <row r="152" spans="1:2" x14ac:dyDescent="0.25">
      <c r="A152" s="6" t="str">
        <f t="shared" ref="A152" si="60">$G$4</f>
        <v>Sporthalle Alberstr. 27 -Hallendrittel</v>
      </c>
      <c r="B152" s="24">
        <f>$J26*$H$4</f>
        <v>0</v>
      </c>
    </row>
    <row r="153" spans="1:2" x14ac:dyDescent="0.25">
      <c r="A153" s="6" t="str">
        <f t="shared" ref="A153" si="61">$G$5</f>
        <v>Spielhalle Wilhelmstr. 124</v>
      </c>
      <c r="B153" s="24">
        <f>$J26*$H$5</f>
        <v>0</v>
      </c>
    </row>
    <row r="154" spans="1:2" x14ac:dyDescent="0.25">
      <c r="A154" s="6" t="str">
        <f t="shared" ref="A154" si="62">$G$6</f>
        <v>Gymnastikhalle Wilhelmstr. 124</v>
      </c>
      <c r="B154" s="24">
        <f>$J26*$H$6</f>
        <v>0</v>
      </c>
    </row>
    <row r="155" spans="1:2" x14ac:dyDescent="0.25">
      <c r="A155" s="6" t="str">
        <f t="shared" ref="A155" si="63">$G$7</f>
        <v>Turnhalle Wilhelmstr. 124</v>
      </c>
      <c r="B155" s="24">
        <f>$J26*$H$7</f>
        <v>0</v>
      </c>
    </row>
    <row r="156" spans="1:2" x14ac:dyDescent="0.25">
      <c r="A156" s="6" t="str">
        <f t="shared" ref="A156" si="64">$G$8</f>
        <v>Schwimmhalle Wilhelmstr. 124</v>
      </c>
      <c r="B156" s="24">
        <f>$J26*$H$8</f>
        <v>0</v>
      </c>
    </row>
    <row r="157" spans="1:2" x14ac:dyDescent="0.25">
      <c r="A157" s="6" t="str">
        <f t="shared" ref="A157" si="65">$G$9</f>
        <v>Küche Alberstr. 27</v>
      </c>
      <c r="B157">
        <f>IF($J26&gt;0,$I$9,0)</f>
        <v>0</v>
      </c>
    </row>
    <row r="158" spans="1:2" x14ac:dyDescent="0.25">
      <c r="A158" s="6" t="str">
        <f t="shared" ref="A158" si="66">$G$10</f>
        <v>Hörsaal Wilhelmstr. 124</v>
      </c>
      <c r="B158">
        <f>IF($J26=0,0,IF($J26&lt;3,$I$10,IF($J26&lt;7,$J$10,IF($J26&gt;=7,$K$10,0))))</f>
        <v>0</v>
      </c>
    </row>
    <row r="159" spans="1:2" x14ac:dyDescent="0.25">
      <c r="A159" s="6" t="str">
        <f t="shared" ref="A159" si="67">$G$11</f>
        <v>Seminarraum I Wilhelmstr. 124</v>
      </c>
      <c r="B159">
        <f>IF(J26=0,0,IF(J26&lt;3,$I$11,IF($J26&lt;7,$J$11,IF($J26&gt;=7,$K$11,0))))</f>
        <v>0</v>
      </c>
    </row>
    <row r="160" spans="1:2" x14ac:dyDescent="0.25">
      <c r="A160" s="6" t="e">
        <f>#REF!</f>
        <v>#REF!</v>
      </c>
      <c r="B160">
        <f>IF($J26=0,0,IF($J26&lt;3,#REF!,IF($J26&lt;7,#REF!,IF($J26&gt;=7,#REF!,0))))</f>
        <v>0</v>
      </c>
    </row>
    <row r="161" spans="1:2" x14ac:dyDescent="0.25">
      <c r="A161" s="6" t="str">
        <f t="shared" ref="A161" si="68">$G$12</f>
        <v>Seminarraum III Wächterstr. 67</v>
      </c>
      <c r="B161">
        <f>IF($J26=0,0,IF($J26&lt;3,$I$12,IF($J26&lt;7,$J$12,IF($J26&gt;=7,$K$12,0))))</f>
        <v>0</v>
      </c>
    </row>
    <row r="162" spans="1:2" x14ac:dyDescent="0.25">
      <c r="A162" s="6" t="str">
        <f t="shared" ref="A162" si="69">$G$13</f>
        <v>Seminarraum IV Wilhelmstr. 124</v>
      </c>
      <c r="B162">
        <f>IF($J26=0,0,IF($J26&lt;3,$I$13,IF($J26&lt;7,$J$13,IF($J26&gt;=7,$K$13,0))))</f>
        <v>0</v>
      </c>
    </row>
    <row r="163" spans="1:2" x14ac:dyDescent="0.25">
      <c r="A163" s="6" t="str">
        <f t="shared" ref="A163" si="70">$G$14</f>
        <v>Stadion Wilhelmstr. 124</v>
      </c>
      <c r="B163">
        <f>IF($J26&gt;0,$I$14,0)</f>
        <v>0</v>
      </c>
    </row>
    <row r="164" spans="1:2" ht="15.75" thickBot="1" x14ac:dyDescent="0.3"/>
    <row r="165" spans="1:2" x14ac:dyDescent="0.25">
      <c r="A165" s="6" t="str">
        <f t="shared" ref="A165" si="71">$G$3</f>
        <v>Sporthalle Alberstr. 27 Komplett</v>
      </c>
      <c r="B165" s="25">
        <f>$J27*$H$3</f>
        <v>0</v>
      </c>
    </row>
    <row r="166" spans="1:2" x14ac:dyDescent="0.25">
      <c r="A166" s="6" t="str">
        <f t="shared" ref="A166" si="72">$G$4</f>
        <v>Sporthalle Alberstr. 27 -Hallendrittel</v>
      </c>
      <c r="B166" s="24">
        <f>$J27*$H$4</f>
        <v>0</v>
      </c>
    </row>
    <row r="167" spans="1:2" x14ac:dyDescent="0.25">
      <c r="A167" s="6" t="str">
        <f t="shared" ref="A167" si="73">$G$5</f>
        <v>Spielhalle Wilhelmstr. 124</v>
      </c>
      <c r="B167" s="24">
        <f>$J27*$H$5</f>
        <v>0</v>
      </c>
    </row>
    <row r="168" spans="1:2" x14ac:dyDescent="0.25">
      <c r="A168" s="6" t="str">
        <f t="shared" ref="A168" si="74">$G$6</f>
        <v>Gymnastikhalle Wilhelmstr. 124</v>
      </c>
      <c r="B168" s="24">
        <f>$J27*$H$6</f>
        <v>0</v>
      </c>
    </row>
    <row r="169" spans="1:2" x14ac:dyDescent="0.25">
      <c r="A169" s="6" t="str">
        <f t="shared" ref="A169" si="75">$G$7</f>
        <v>Turnhalle Wilhelmstr. 124</v>
      </c>
      <c r="B169" s="24">
        <f>$J27*$H$7</f>
        <v>0</v>
      </c>
    </row>
    <row r="170" spans="1:2" x14ac:dyDescent="0.25">
      <c r="A170" s="6" t="str">
        <f t="shared" ref="A170" si="76">$G$8</f>
        <v>Schwimmhalle Wilhelmstr. 124</v>
      </c>
      <c r="B170" s="24">
        <f>$J27*$H$8</f>
        <v>0</v>
      </c>
    </row>
    <row r="171" spans="1:2" x14ac:dyDescent="0.25">
      <c r="A171" s="6" t="str">
        <f t="shared" ref="A171" si="77">$G$9</f>
        <v>Küche Alberstr. 27</v>
      </c>
      <c r="B171">
        <f>IF($J27&gt;0,$I$9,0)</f>
        <v>0</v>
      </c>
    </row>
    <row r="172" spans="1:2" x14ac:dyDescent="0.25">
      <c r="A172" s="6" t="str">
        <f t="shared" ref="A172" si="78">$G$10</f>
        <v>Hörsaal Wilhelmstr. 124</v>
      </c>
      <c r="B172">
        <f>IF($J27=0,0,IF($J27&lt;3,$I$10,IF($J27&lt;7,$J$10,IF($J27&gt;=7,$K$10,0))))</f>
        <v>0</v>
      </c>
    </row>
    <row r="173" spans="1:2" x14ac:dyDescent="0.25">
      <c r="A173" s="6" t="str">
        <f t="shared" ref="A173" si="79">$G$11</f>
        <v>Seminarraum I Wilhelmstr. 124</v>
      </c>
      <c r="B173">
        <f>IF(J27=0,0,IF(J27&lt;3,$I$11,IF($J27&lt;7,$J$11,IF($J27&gt;=7,$K$11,0))))</f>
        <v>0</v>
      </c>
    </row>
    <row r="174" spans="1:2" x14ac:dyDescent="0.25">
      <c r="A174" s="6" t="e">
        <f>#REF!</f>
        <v>#REF!</v>
      </c>
      <c r="B174">
        <f>IF($J27=0,0,IF($J27&lt;3,#REF!,IF($J27&lt;7,#REF!,IF($J27&gt;=7,#REF!,0))))</f>
        <v>0</v>
      </c>
    </row>
    <row r="175" spans="1:2" x14ac:dyDescent="0.25">
      <c r="A175" s="6" t="str">
        <f t="shared" ref="A175" si="80">$G$12</f>
        <v>Seminarraum III Wächterstr. 67</v>
      </c>
      <c r="B175">
        <f>IF($J27=0,0,IF($J27&lt;3,$I$12,IF($J27&lt;7,$J$12,IF($J27&gt;=7,$K$12,0))))</f>
        <v>0</v>
      </c>
    </row>
    <row r="176" spans="1:2" x14ac:dyDescent="0.25">
      <c r="A176" s="6" t="str">
        <f t="shared" ref="A176" si="81">$G$13</f>
        <v>Seminarraum IV Wilhelmstr. 124</v>
      </c>
      <c r="B176">
        <f>IF($J27=0,0,IF($J27&lt;3,$I$13,IF($J27&lt;7,$J$13,IF($J27&gt;=7,$K$13,0))))</f>
        <v>0</v>
      </c>
    </row>
    <row r="177" spans="1:2" x14ac:dyDescent="0.25">
      <c r="A177" s="6" t="str">
        <f t="shared" ref="A177" si="82">$G$14</f>
        <v>Stadion Wilhelmstr. 124</v>
      </c>
      <c r="B177">
        <f>IF($J27&gt;0,$I$14,0)</f>
        <v>0</v>
      </c>
    </row>
    <row r="178" spans="1:2" ht="15.75" thickBot="1" x14ac:dyDescent="0.3"/>
    <row r="179" spans="1:2" x14ac:dyDescent="0.25">
      <c r="A179" s="6" t="str">
        <f t="shared" ref="A179" si="83">$G$3</f>
        <v>Sporthalle Alberstr. 27 Komplett</v>
      </c>
      <c r="B179" s="25">
        <f>$J28*$H$3</f>
        <v>0</v>
      </c>
    </row>
    <row r="180" spans="1:2" x14ac:dyDescent="0.25">
      <c r="A180" s="6" t="str">
        <f t="shared" ref="A180" si="84">$G$4</f>
        <v>Sporthalle Alberstr. 27 -Hallendrittel</v>
      </c>
      <c r="B180" s="24">
        <f>$J28*$H$4</f>
        <v>0</v>
      </c>
    </row>
    <row r="181" spans="1:2" x14ac:dyDescent="0.25">
      <c r="A181" s="6" t="str">
        <f t="shared" ref="A181" si="85">$G$5</f>
        <v>Spielhalle Wilhelmstr. 124</v>
      </c>
      <c r="B181" s="24">
        <f>$J28*$H$5</f>
        <v>0</v>
      </c>
    </row>
    <row r="182" spans="1:2" x14ac:dyDescent="0.25">
      <c r="A182" s="6" t="str">
        <f t="shared" ref="A182" si="86">$G$6</f>
        <v>Gymnastikhalle Wilhelmstr. 124</v>
      </c>
      <c r="B182" s="24">
        <f>$J28*$H$6</f>
        <v>0</v>
      </c>
    </row>
    <row r="183" spans="1:2" x14ac:dyDescent="0.25">
      <c r="A183" s="6" t="str">
        <f t="shared" ref="A183" si="87">$G$7</f>
        <v>Turnhalle Wilhelmstr. 124</v>
      </c>
      <c r="B183" s="24">
        <f>$J28*$H$7</f>
        <v>0</v>
      </c>
    </row>
    <row r="184" spans="1:2" x14ac:dyDescent="0.25">
      <c r="A184" s="6" t="str">
        <f t="shared" ref="A184" si="88">$G$8</f>
        <v>Schwimmhalle Wilhelmstr. 124</v>
      </c>
      <c r="B184" s="24">
        <f>$J28*$H$8</f>
        <v>0</v>
      </c>
    </row>
    <row r="185" spans="1:2" x14ac:dyDescent="0.25">
      <c r="A185" s="6" t="str">
        <f t="shared" ref="A185" si="89">$G$9</f>
        <v>Küche Alberstr. 27</v>
      </c>
      <c r="B185">
        <f>IF($J28&gt;0,$I$9,0)</f>
        <v>0</v>
      </c>
    </row>
    <row r="186" spans="1:2" x14ac:dyDescent="0.25">
      <c r="A186" s="6" t="str">
        <f t="shared" ref="A186" si="90">$G$10</f>
        <v>Hörsaal Wilhelmstr. 124</v>
      </c>
      <c r="B186">
        <f>IF($J28=0,0,IF($J28&lt;3,$I$10,IF($J28&lt;7,$J$10,IF($J28&gt;=7,$K$10,0))))</f>
        <v>0</v>
      </c>
    </row>
    <row r="187" spans="1:2" x14ac:dyDescent="0.25">
      <c r="A187" s="6" t="str">
        <f t="shared" ref="A187" si="91">$G$11</f>
        <v>Seminarraum I Wilhelmstr. 124</v>
      </c>
      <c r="B187">
        <f>IF(J28=0,0,IF(J28&lt;3,$I$11,IF($J28&lt;7,$J$11,IF($J28&gt;=7,$K$11,0))))</f>
        <v>0</v>
      </c>
    </row>
    <row r="188" spans="1:2" x14ac:dyDescent="0.25">
      <c r="A188" s="6" t="e">
        <f>#REF!</f>
        <v>#REF!</v>
      </c>
      <c r="B188">
        <f>IF($J28=0,0,IF($J28&lt;3,#REF!,IF($J28&lt;7,#REF!,IF($J28&gt;=7,#REF!,0))))</f>
        <v>0</v>
      </c>
    </row>
    <row r="189" spans="1:2" x14ac:dyDescent="0.25">
      <c r="A189" s="6" t="str">
        <f t="shared" ref="A189" si="92">$G$12</f>
        <v>Seminarraum III Wächterstr. 67</v>
      </c>
      <c r="B189">
        <f>IF($J28=0,0,IF($J28&lt;3,$I$12,IF($J28&lt;7,$J$12,IF($J28&gt;=7,$K$12,0))))</f>
        <v>0</v>
      </c>
    </row>
    <row r="190" spans="1:2" x14ac:dyDescent="0.25">
      <c r="A190" s="6" t="str">
        <f t="shared" ref="A190" si="93">$G$13</f>
        <v>Seminarraum IV Wilhelmstr. 124</v>
      </c>
      <c r="B190">
        <f>IF($J28=0,0,IF($J28&lt;3,$I$13,IF($J28&lt;7,$J$13,IF($J28&gt;=7,$K$13,0))))</f>
        <v>0</v>
      </c>
    </row>
    <row r="191" spans="1:2" x14ac:dyDescent="0.25">
      <c r="A191" s="6" t="str">
        <f t="shared" ref="A191" si="94">$G$14</f>
        <v>Stadion Wilhelmstr. 124</v>
      </c>
      <c r="B191">
        <f>IF($J28&gt;0,$I$14,0)</f>
        <v>0</v>
      </c>
    </row>
    <row r="192" spans="1:2" ht="15.75" thickBot="1" x14ac:dyDescent="0.3"/>
    <row r="193" spans="1:2" x14ac:dyDescent="0.25">
      <c r="A193" s="6" t="str">
        <f t="shared" ref="A193" si="95">$G$3</f>
        <v>Sporthalle Alberstr. 27 Komplett</v>
      </c>
      <c r="B193" s="25">
        <f>$J29*$H$3</f>
        <v>0</v>
      </c>
    </row>
    <row r="194" spans="1:2" x14ac:dyDescent="0.25">
      <c r="A194" s="6" t="str">
        <f t="shared" ref="A194" si="96">$G$4</f>
        <v>Sporthalle Alberstr. 27 -Hallendrittel</v>
      </c>
      <c r="B194" s="24">
        <f>$J29*$H$4</f>
        <v>0</v>
      </c>
    </row>
    <row r="195" spans="1:2" x14ac:dyDescent="0.25">
      <c r="A195" s="6" t="str">
        <f t="shared" ref="A195" si="97">$G$5</f>
        <v>Spielhalle Wilhelmstr. 124</v>
      </c>
      <c r="B195" s="24">
        <f>$J29*$H$5</f>
        <v>0</v>
      </c>
    </row>
    <row r="196" spans="1:2" x14ac:dyDescent="0.25">
      <c r="A196" s="6" t="str">
        <f t="shared" ref="A196" si="98">$G$6</f>
        <v>Gymnastikhalle Wilhelmstr. 124</v>
      </c>
      <c r="B196" s="24">
        <f>$J29*$H$6</f>
        <v>0</v>
      </c>
    </row>
    <row r="197" spans="1:2" x14ac:dyDescent="0.25">
      <c r="A197" s="6" t="str">
        <f t="shared" ref="A197" si="99">$G$7</f>
        <v>Turnhalle Wilhelmstr. 124</v>
      </c>
      <c r="B197" s="24">
        <f>$J29*$H$7</f>
        <v>0</v>
      </c>
    </row>
    <row r="198" spans="1:2" x14ac:dyDescent="0.25">
      <c r="A198" s="6" t="str">
        <f t="shared" ref="A198" si="100">$G$8</f>
        <v>Schwimmhalle Wilhelmstr. 124</v>
      </c>
      <c r="B198" s="24">
        <f>$J29*$H$8</f>
        <v>0</v>
      </c>
    </row>
    <row r="199" spans="1:2" x14ac:dyDescent="0.25">
      <c r="A199" s="6" t="str">
        <f t="shared" ref="A199" si="101">$G$9</f>
        <v>Küche Alberstr. 27</v>
      </c>
      <c r="B199">
        <f>IF($J29&gt;0,$I$9,0)</f>
        <v>0</v>
      </c>
    </row>
    <row r="200" spans="1:2" x14ac:dyDescent="0.25">
      <c r="A200" s="6" t="str">
        <f t="shared" ref="A200" si="102">$G$10</f>
        <v>Hörsaal Wilhelmstr. 124</v>
      </c>
      <c r="B200">
        <f>IF($J29=0,0,IF($J29&lt;3,$I$10,IF($J29&lt;7,$J$10,IF($J29&gt;=7,$K$10,0))))</f>
        <v>0</v>
      </c>
    </row>
    <row r="201" spans="1:2" x14ac:dyDescent="0.25">
      <c r="A201" s="6" t="str">
        <f t="shared" ref="A201" si="103">$G$11</f>
        <v>Seminarraum I Wilhelmstr. 124</v>
      </c>
      <c r="B201">
        <f>IF(J29=0,0,IF(J29&lt;3,$I$11,IF($J29&lt;7,$J$11,IF($J29&gt;=7,$K$11,0))))</f>
        <v>0</v>
      </c>
    </row>
    <row r="202" spans="1:2" x14ac:dyDescent="0.25">
      <c r="A202" s="6" t="e">
        <f>#REF!</f>
        <v>#REF!</v>
      </c>
      <c r="B202">
        <f>IF($J29=0,0,IF($J29&lt;3,#REF!,IF($J29&lt;7,#REF!,IF($J29&gt;=7,#REF!,0))))</f>
        <v>0</v>
      </c>
    </row>
    <row r="203" spans="1:2" x14ac:dyDescent="0.25">
      <c r="A203" s="6" t="str">
        <f t="shared" ref="A203" si="104">$G$12</f>
        <v>Seminarraum III Wächterstr. 67</v>
      </c>
      <c r="B203">
        <f>IF($J29=0,0,IF($J29&lt;3,$I$12,IF($J29&lt;7,$J$12,IF($J29&gt;=7,$K$12,0))))</f>
        <v>0</v>
      </c>
    </row>
    <row r="204" spans="1:2" x14ac:dyDescent="0.25">
      <c r="A204" s="6" t="str">
        <f t="shared" ref="A204" si="105">$G$13</f>
        <v>Seminarraum IV Wilhelmstr. 124</v>
      </c>
      <c r="B204">
        <f>IF($J29=0,0,IF($J29&lt;3,$I$13,IF($J29&lt;7,$J$13,IF($J29&gt;=7,$K$13,0))))</f>
        <v>0</v>
      </c>
    </row>
    <row r="205" spans="1:2" x14ac:dyDescent="0.25">
      <c r="A205" s="6" t="str">
        <f t="shared" ref="A205" si="106">$G$14</f>
        <v>Stadion Wilhelmstr. 124</v>
      </c>
      <c r="B205">
        <f>IF($J29&gt;0,$I$14,0)</f>
        <v>0</v>
      </c>
    </row>
  </sheetData>
  <sheetProtection sheet="1" objects="1" scenarios="1"/>
  <mergeCells count="13">
    <mergeCell ref="G29:H29"/>
    <mergeCell ref="G28:H28"/>
    <mergeCell ref="G27:H27"/>
    <mergeCell ref="G26:H26"/>
    <mergeCell ref="G25:H25"/>
    <mergeCell ref="G22:H22"/>
    <mergeCell ref="G23:H23"/>
    <mergeCell ref="G24:H24"/>
    <mergeCell ref="G17:H17"/>
    <mergeCell ref="G18:H18"/>
    <mergeCell ref="G19:H19"/>
    <mergeCell ref="G20:H20"/>
    <mergeCell ref="G21:H21"/>
  </mergeCells>
  <dataValidations count="16">
    <dataValidation type="whole" allowBlank="1" showInputMessage="1" showErrorMessage="1" errorTitle="Keine volle Stunde" error="Die Abrechnung erfolgt auf Stundenbasis. Runden Sie ggf. bitte auf." sqref="J17:J19">
      <formula1>1</formula1>
      <formula2>12</formula2>
    </dataValidation>
    <dataValidation type="list" allowBlank="1" showInputMessage="1" showErrorMessage="1" sqref="I30">
      <formula1>$A$2:$B$2</formula1>
    </dataValidation>
    <dataValidation type="list" allowBlank="1" showInputMessage="1" showErrorMessage="1" sqref="G17">
      <formula1>$A$24:$A$37</formula1>
    </dataValidation>
    <dataValidation type="list" allowBlank="1" showInputMessage="1" showErrorMessage="1" sqref="G18">
      <formula1>$A$38:$A$51</formula1>
    </dataValidation>
    <dataValidation type="list" allowBlank="1" showInputMessage="1" showErrorMessage="1" sqref="G19">
      <formula1>$A$52:$A$65</formula1>
    </dataValidation>
    <dataValidation type="list" allowBlank="1" showInputMessage="1" showErrorMessage="1" sqref="G20">
      <formula1>$A$66:$A$79</formula1>
    </dataValidation>
    <dataValidation type="list" allowBlank="1" showInputMessage="1" showErrorMessage="1" sqref="G21">
      <formula1>$A$80:$A$93</formula1>
    </dataValidation>
    <dataValidation type="list" allowBlank="1" showInputMessage="1" showErrorMessage="1" sqref="G22:H22">
      <formula1>$A$94:$A$107</formula1>
    </dataValidation>
    <dataValidation type="list" allowBlank="1" showInputMessage="1" showErrorMessage="1" sqref="G23:H23">
      <formula1>$A$108:$A$121</formula1>
    </dataValidation>
    <dataValidation type="list" allowBlank="1" showInputMessage="1" showErrorMessage="1" sqref="G24">
      <formula1>$A$122:$A$135</formula1>
    </dataValidation>
    <dataValidation type="list" allowBlank="1" showInputMessage="1" showErrorMessage="1" sqref="G25">
      <formula1>$A$136:$A$149</formula1>
    </dataValidation>
    <dataValidation type="list" allowBlank="1" showInputMessage="1" showErrorMessage="1" sqref="G26">
      <formula1>$A$150:$A$163</formula1>
    </dataValidation>
    <dataValidation type="list" allowBlank="1" showInputMessage="1" showErrorMessage="1" sqref="G27">
      <formula1>$A$164:$A$177</formula1>
    </dataValidation>
    <dataValidation type="list" allowBlank="1" showInputMessage="1" showErrorMessage="1" sqref="G28">
      <formula1>$A$178:$A$191</formula1>
    </dataValidation>
    <dataValidation type="list" allowBlank="1" showInputMessage="1" showErrorMessage="1" sqref="G29">
      <formula1>$A$192:$A$205</formula1>
    </dataValidation>
    <dataValidation type="whole" allowBlank="1" showInputMessage="1" showErrorMessage="1" errorTitle="Keine volle Stunde " error="Die Abrechnung erfolgt auf Stundenbasis. Runden Sie ggf. bitte auf." sqref="J20:J29">
      <formula1>1</formula1>
      <formula2>12</formula2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Preisliste</vt:lpstr>
      <vt:lpstr>Preisliste!Druckbereich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 unsere HiWis</dc:creator>
  <cp:lastModifiedBy>Susanne Eberhard</cp:lastModifiedBy>
  <cp:lastPrinted>2020-02-24T14:26:47Z</cp:lastPrinted>
  <dcterms:created xsi:type="dcterms:W3CDTF">2020-02-11T14:02:16Z</dcterms:created>
  <dcterms:modified xsi:type="dcterms:W3CDTF">2022-12-14T09:01:39Z</dcterms:modified>
</cp:coreProperties>
</file>